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72a27bb1b654ff/Bureau/"/>
    </mc:Choice>
  </mc:AlternateContent>
  <xr:revisionPtr revIDLastSave="0" documentId="13_ncr:4000b_{80D54BE7-2E5A-4B1E-9CA7-7F7814DE4579}" xr6:coauthVersionLast="45" xr6:coauthVersionMax="45" xr10:uidLastSave="{00000000-0000-0000-0000-000000000000}"/>
  <bookViews>
    <workbookView xWindow="-110" yWindow="-110" windowWidth="19420" windowHeight="10420"/>
  </bookViews>
  <sheets>
    <sheet name="Condensateur de découplage" sheetId="1" r:id="rId1"/>
    <sheet name="données" sheetId="2" r:id="rId2"/>
  </sheets>
  <definedNames>
    <definedName name="_xlnm._FilterDatabase" localSheetId="0" hidden="1">données!$B$1:$M$49</definedName>
    <definedName name="ck">'Condensateur de découplage'!$B$5</definedName>
    <definedName name="mu">'Condensateur de découplage'!$B$6</definedName>
    <definedName name="ra">'Condensateur de découplage'!$B$3</definedName>
    <definedName name="rk">'Condensateur de découplage'!$B$4</definedName>
    <definedName name="ro">'Condensateur de découplage'!$B$7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2" l="1"/>
  <c r="D49" i="2"/>
  <c r="F48" i="2"/>
  <c r="D48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F4" i="2"/>
  <c r="D4" i="2"/>
  <c r="F3" i="2"/>
  <c r="D3" i="2"/>
  <c r="B3" i="2"/>
  <c r="L3" i="2" s="1"/>
  <c r="P3" i="2" s="1"/>
  <c r="L2" i="2"/>
  <c r="P2" i="2" s="1"/>
  <c r="F2" i="2"/>
  <c r="D2" i="2"/>
  <c r="C2" i="2"/>
  <c r="P1" i="2"/>
  <c r="F7" i="1"/>
  <c r="F8" i="1" s="1"/>
  <c r="F4" i="1"/>
  <c r="F5" i="1" s="1"/>
  <c r="E2" i="2" l="1"/>
  <c r="N2" i="2"/>
  <c r="O2" i="2"/>
  <c r="G2" i="2"/>
  <c r="I2" i="2" s="1"/>
  <c r="H2" i="2"/>
  <c r="J2" i="2" s="1"/>
  <c r="B4" i="2"/>
  <c r="C3" i="2"/>
  <c r="E3" i="2" s="1"/>
  <c r="B5" i="2"/>
  <c r="N3" i="2" l="1"/>
  <c r="O3" i="2"/>
  <c r="G3" i="2"/>
  <c r="I3" i="2" s="1"/>
  <c r="H3" i="2"/>
  <c r="J3" i="2" s="1"/>
  <c r="K2" i="2"/>
  <c r="M2" i="2" s="1"/>
  <c r="L4" i="2"/>
  <c r="P4" i="2" s="1"/>
  <c r="C4" i="2"/>
  <c r="E4" i="2" s="1"/>
  <c r="L5" i="2"/>
  <c r="P5" i="2" s="1"/>
  <c r="B6" i="2"/>
  <c r="C5" i="2"/>
  <c r="E5" i="2" s="1"/>
  <c r="Q2" i="2"/>
  <c r="K3" i="2" l="1"/>
  <c r="M3" i="2" s="1"/>
  <c r="O4" i="2"/>
  <c r="G4" i="2"/>
  <c r="I4" i="2" s="1"/>
  <c r="N4" i="2"/>
  <c r="H4" i="2"/>
  <c r="J4" i="2" s="1"/>
  <c r="N5" i="2"/>
  <c r="O5" i="2"/>
  <c r="G5" i="2"/>
  <c r="I5" i="2" s="1"/>
  <c r="H5" i="2"/>
  <c r="J5" i="2" s="1"/>
  <c r="L6" i="2"/>
  <c r="P6" i="2" s="1"/>
  <c r="C6" i="2"/>
  <c r="E6" i="2" s="1"/>
  <c r="B7" i="2"/>
  <c r="Q3" i="2"/>
  <c r="Q4" i="2" l="1"/>
  <c r="K5" i="2"/>
  <c r="M5" i="2" s="1"/>
  <c r="K4" i="2"/>
  <c r="M4" i="2" s="1"/>
  <c r="Q5" i="2"/>
  <c r="B8" i="2"/>
  <c r="L7" i="2"/>
  <c r="P7" i="2" s="1"/>
  <c r="C7" i="2"/>
  <c r="E7" i="2" s="1"/>
  <c r="N6" i="2"/>
  <c r="O6" i="2"/>
  <c r="G6" i="2"/>
  <c r="I6" i="2" s="1"/>
  <c r="H6" i="2"/>
  <c r="J6" i="2" s="1"/>
  <c r="O7" i="2" l="1"/>
  <c r="G7" i="2"/>
  <c r="I7" i="2" s="1"/>
  <c r="N7" i="2"/>
  <c r="Q7" i="2" s="1"/>
  <c r="H7" i="2"/>
  <c r="J7" i="2" s="1"/>
  <c r="L8" i="2"/>
  <c r="P8" i="2" s="1"/>
  <c r="B9" i="2"/>
  <c r="C8" i="2"/>
  <c r="E8" i="2" s="1"/>
  <c r="K6" i="2"/>
  <c r="M6" i="2" s="1"/>
  <c r="Q6" i="2"/>
  <c r="K7" i="2" l="1"/>
  <c r="M7" i="2" s="1"/>
  <c r="N8" i="2"/>
  <c r="O8" i="2"/>
  <c r="G8" i="2"/>
  <c r="I8" i="2" s="1"/>
  <c r="H8" i="2"/>
  <c r="J8" i="2" s="1"/>
  <c r="L9" i="2"/>
  <c r="P9" i="2" s="1"/>
  <c r="B10" i="2"/>
  <c r="C9" i="2"/>
  <c r="E9" i="2" s="1"/>
  <c r="K8" i="2" l="1"/>
  <c r="M8" i="2" s="1"/>
  <c r="B11" i="2"/>
  <c r="L10" i="2"/>
  <c r="P10" i="2" s="1"/>
  <c r="C10" i="2"/>
  <c r="E10" i="2" s="1"/>
  <c r="Q8" i="2"/>
  <c r="O9" i="2"/>
  <c r="G9" i="2"/>
  <c r="I9" i="2" s="1"/>
  <c r="N9" i="2"/>
  <c r="Q9" i="2" s="1"/>
  <c r="H9" i="2"/>
  <c r="J9" i="2" s="1"/>
  <c r="N10" i="2" l="1"/>
  <c r="O10" i="2"/>
  <c r="G10" i="2"/>
  <c r="I10" i="2" s="1"/>
  <c r="H10" i="2"/>
  <c r="J10" i="2" s="1"/>
  <c r="K9" i="2"/>
  <c r="M9" i="2" s="1"/>
  <c r="L11" i="2"/>
  <c r="P11" i="2" s="1"/>
  <c r="C11" i="2"/>
  <c r="E11" i="2" s="1"/>
  <c r="B12" i="2"/>
  <c r="L12" i="2" l="1"/>
  <c r="P12" i="2" s="1"/>
  <c r="C12" i="2"/>
  <c r="E12" i="2" s="1"/>
  <c r="B13" i="2"/>
  <c r="K10" i="2"/>
  <c r="M10" i="2" s="1"/>
  <c r="O11" i="2"/>
  <c r="G11" i="2"/>
  <c r="I11" i="2" s="1"/>
  <c r="N11" i="2"/>
  <c r="H11" i="2"/>
  <c r="J11" i="2" s="1"/>
  <c r="Q10" i="2"/>
  <c r="Q11" i="2" l="1"/>
  <c r="B14" i="2"/>
  <c r="L13" i="2"/>
  <c r="P13" i="2" s="1"/>
  <c r="C13" i="2"/>
  <c r="E13" i="2" s="1"/>
  <c r="N12" i="2"/>
  <c r="O12" i="2"/>
  <c r="G12" i="2"/>
  <c r="I12" i="2" s="1"/>
  <c r="H12" i="2"/>
  <c r="J12" i="2" s="1"/>
  <c r="K11" i="2"/>
  <c r="M11" i="2" s="1"/>
  <c r="Q12" i="2" l="1"/>
  <c r="N13" i="2"/>
  <c r="O13" i="2"/>
  <c r="G13" i="2"/>
  <c r="I13" i="2" s="1"/>
  <c r="H13" i="2"/>
  <c r="J13" i="2" s="1"/>
  <c r="K12" i="2"/>
  <c r="M12" i="2" s="1"/>
  <c r="B15" i="2"/>
  <c r="L14" i="2"/>
  <c r="P14" i="2" s="1"/>
  <c r="C14" i="2"/>
  <c r="E14" i="2" s="1"/>
  <c r="K13" i="2" l="1"/>
  <c r="M13" i="2" s="1"/>
  <c r="L15" i="2"/>
  <c r="P15" i="2" s="1"/>
  <c r="B16" i="2"/>
  <c r="C15" i="2"/>
  <c r="E15" i="2" s="1"/>
  <c r="O14" i="2"/>
  <c r="G14" i="2"/>
  <c r="I14" i="2" s="1"/>
  <c r="N14" i="2"/>
  <c r="H14" i="2"/>
  <c r="J14" i="2" s="1"/>
  <c r="Q13" i="2"/>
  <c r="Q14" i="2" l="1"/>
  <c r="C16" i="2"/>
  <c r="E16" i="2" s="1"/>
  <c r="L16" i="2"/>
  <c r="P16" i="2" s="1"/>
  <c r="B17" i="2"/>
  <c r="O15" i="2"/>
  <c r="N15" i="2"/>
  <c r="G15" i="2"/>
  <c r="I15" i="2" s="1"/>
  <c r="H15" i="2"/>
  <c r="J15" i="2" s="1"/>
  <c r="K14" i="2"/>
  <c r="M14" i="2" s="1"/>
  <c r="C17" i="2" l="1"/>
  <c r="E17" i="2" s="1"/>
  <c r="L17" i="2"/>
  <c r="P17" i="2" s="1"/>
  <c r="B18" i="2"/>
  <c r="K15" i="2"/>
  <c r="M15" i="2" s="1"/>
  <c r="Q15" i="2"/>
  <c r="O16" i="2"/>
  <c r="G16" i="2"/>
  <c r="I16" i="2" s="1"/>
  <c r="K16" i="2" s="1"/>
  <c r="M16" i="2" s="1"/>
  <c r="N16" i="2"/>
  <c r="Q16" i="2" s="1"/>
  <c r="H16" i="2"/>
  <c r="J16" i="2" s="1"/>
  <c r="C18" i="2" l="1"/>
  <c r="E18" i="2" s="1"/>
  <c r="L18" i="2"/>
  <c r="P18" i="2" s="1"/>
  <c r="B19" i="2"/>
  <c r="O17" i="2"/>
  <c r="G17" i="2"/>
  <c r="I17" i="2" s="1"/>
  <c r="N17" i="2"/>
  <c r="H17" i="2"/>
  <c r="J17" i="2" s="1"/>
  <c r="C19" i="2" l="1"/>
  <c r="E19" i="2" s="1"/>
  <c r="L19" i="2"/>
  <c r="P19" i="2" s="1"/>
  <c r="B20" i="2"/>
  <c r="Q17" i="2"/>
  <c r="K17" i="2"/>
  <c r="M17" i="2" s="1"/>
  <c r="O18" i="2"/>
  <c r="G18" i="2"/>
  <c r="I18" i="2" s="1"/>
  <c r="K18" i="2" s="1"/>
  <c r="M18" i="2" s="1"/>
  <c r="N18" i="2"/>
  <c r="Q18" i="2" s="1"/>
  <c r="H18" i="2"/>
  <c r="J18" i="2" s="1"/>
  <c r="C20" i="2" l="1"/>
  <c r="E20" i="2" s="1"/>
  <c r="L20" i="2"/>
  <c r="P20" i="2" s="1"/>
  <c r="B21" i="2"/>
  <c r="O19" i="2"/>
  <c r="G19" i="2"/>
  <c r="I19" i="2" s="1"/>
  <c r="N19" i="2"/>
  <c r="H19" i="2"/>
  <c r="J19" i="2" s="1"/>
  <c r="C21" i="2" l="1"/>
  <c r="E21" i="2" s="1"/>
  <c r="L21" i="2"/>
  <c r="P21" i="2" s="1"/>
  <c r="B22" i="2"/>
  <c r="Q19" i="2"/>
  <c r="K19" i="2"/>
  <c r="M19" i="2" s="1"/>
  <c r="O20" i="2"/>
  <c r="G20" i="2"/>
  <c r="I20" i="2" s="1"/>
  <c r="N20" i="2"/>
  <c r="Q20" i="2" s="1"/>
  <c r="H20" i="2"/>
  <c r="J20" i="2" s="1"/>
  <c r="K20" i="2" l="1"/>
  <c r="M20" i="2" s="1"/>
  <c r="C22" i="2"/>
  <c r="E22" i="2" s="1"/>
  <c r="L22" i="2"/>
  <c r="P22" i="2" s="1"/>
  <c r="B23" i="2"/>
  <c r="O21" i="2"/>
  <c r="G21" i="2"/>
  <c r="I21" i="2" s="1"/>
  <c r="N21" i="2"/>
  <c r="H21" i="2"/>
  <c r="J21" i="2" s="1"/>
  <c r="C23" i="2" l="1"/>
  <c r="E23" i="2" s="1"/>
  <c r="B24" i="2"/>
  <c r="L23" i="2"/>
  <c r="P23" i="2" s="1"/>
  <c r="Q21" i="2"/>
  <c r="K21" i="2"/>
  <c r="M21" i="2" s="1"/>
  <c r="O22" i="2"/>
  <c r="G22" i="2"/>
  <c r="I22" i="2" s="1"/>
  <c r="N22" i="2"/>
  <c r="Q22" i="2" s="1"/>
  <c r="H22" i="2"/>
  <c r="J22" i="2" s="1"/>
  <c r="K22" i="2" l="1"/>
  <c r="M22" i="2" s="1"/>
  <c r="C24" i="2"/>
  <c r="E24" i="2" s="1"/>
  <c r="B25" i="2"/>
  <c r="L24" i="2"/>
  <c r="P24" i="2" s="1"/>
  <c r="O23" i="2"/>
  <c r="G23" i="2"/>
  <c r="I23" i="2" s="1"/>
  <c r="N23" i="2"/>
  <c r="H23" i="2"/>
  <c r="J23" i="2" s="1"/>
  <c r="Q23" i="2" l="1"/>
  <c r="C25" i="2"/>
  <c r="E25" i="2" s="1"/>
  <c r="B26" i="2"/>
  <c r="L25" i="2"/>
  <c r="P25" i="2" s="1"/>
  <c r="K23" i="2"/>
  <c r="M23" i="2" s="1"/>
  <c r="O24" i="2"/>
  <c r="G24" i="2"/>
  <c r="I24" i="2" s="1"/>
  <c r="N24" i="2"/>
  <c r="H24" i="2"/>
  <c r="J24" i="2" s="1"/>
  <c r="K24" i="2" l="1"/>
  <c r="M24" i="2" s="1"/>
  <c r="Q24" i="2"/>
  <c r="C26" i="2"/>
  <c r="E26" i="2" s="1"/>
  <c r="B27" i="2"/>
  <c r="L26" i="2"/>
  <c r="P26" i="2" s="1"/>
  <c r="O25" i="2"/>
  <c r="G25" i="2"/>
  <c r="I25" i="2" s="1"/>
  <c r="N25" i="2"/>
  <c r="H25" i="2"/>
  <c r="J25" i="2" s="1"/>
  <c r="Q25" i="2" l="1"/>
  <c r="C27" i="2"/>
  <c r="E27" i="2" s="1"/>
  <c r="B28" i="2"/>
  <c r="L27" i="2"/>
  <c r="P27" i="2" s="1"/>
  <c r="K25" i="2"/>
  <c r="M25" i="2" s="1"/>
  <c r="O26" i="2"/>
  <c r="G26" i="2"/>
  <c r="I26" i="2" s="1"/>
  <c r="N26" i="2"/>
  <c r="Q26" i="2" s="1"/>
  <c r="H26" i="2"/>
  <c r="J26" i="2" s="1"/>
  <c r="K26" i="2" l="1"/>
  <c r="M26" i="2" s="1"/>
  <c r="C28" i="2"/>
  <c r="E28" i="2" s="1"/>
  <c r="B29" i="2"/>
  <c r="L28" i="2"/>
  <c r="P28" i="2" s="1"/>
  <c r="O27" i="2"/>
  <c r="G27" i="2"/>
  <c r="I27" i="2" s="1"/>
  <c r="N27" i="2"/>
  <c r="H27" i="2"/>
  <c r="J27" i="2" s="1"/>
  <c r="Q27" i="2" l="1"/>
  <c r="C29" i="2"/>
  <c r="E29" i="2" s="1"/>
  <c r="B30" i="2"/>
  <c r="L29" i="2"/>
  <c r="P29" i="2" s="1"/>
  <c r="K27" i="2"/>
  <c r="M27" i="2" s="1"/>
  <c r="O28" i="2"/>
  <c r="G28" i="2"/>
  <c r="I28" i="2" s="1"/>
  <c r="N28" i="2"/>
  <c r="H28" i="2"/>
  <c r="J28" i="2" s="1"/>
  <c r="Q28" i="2" l="1"/>
  <c r="K28" i="2"/>
  <c r="M28" i="2" s="1"/>
  <c r="C30" i="2"/>
  <c r="E30" i="2" s="1"/>
  <c r="B31" i="2"/>
  <c r="L30" i="2"/>
  <c r="P30" i="2" s="1"/>
  <c r="O29" i="2"/>
  <c r="G29" i="2"/>
  <c r="I29" i="2" s="1"/>
  <c r="N29" i="2"/>
  <c r="H29" i="2"/>
  <c r="J29" i="2" s="1"/>
  <c r="Q29" i="2" l="1"/>
  <c r="C31" i="2"/>
  <c r="E31" i="2" s="1"/>
  <c r="B32" i="2"/>
  <c r="L31" i="2"/>
  <c r="P31" i="2" s="1"/>
  <c r="K29" i="2"/>
  <c r="M29" i="2" s="1"/>
  <c r="O30" i="2"/>
  <c r="G30" i="2"/>
  <c r="I30" i="2" s="1"/>
  <c r="N30" i="2"/>
  <c r="H30" i="2"/>
  <c r="J30" i="2" s="1"/>
  <c r="K30" i="2" l="1"/>
  <c r="M30" i="2" s="1"/>
  <c r="Q30" i="2"/>
  <c r="C32" i="2"/>
  <c r="E32" i="2" s="1"/>
  <c r="B33" i="2"/>
  <c r="L32" i="2"/>
  <c r="P32" i="2" s="1"/>
  <c r="O31" i="2"/>
  <c r="G31" i="2"/>
  <c r="I31" i="2" s="1"/>
  <c r="N31" i="2"/>
  <c r="H31" i="2"/>
  <c r="J31" i="2" s="1"/>
  <c r="Q31" i="2" l="1"/>
  <c r="C33" i="2"/>
  <c r="E33" i="2" s="1"/>
  <c r="B34" i="2"/>
  <c r="L33" i="2"/>
  <c r="P33" i="2" s="1"/>
  <c r="K31" i="2"/>
  <c r="M31" i="2" s="1"/>
  <c r="O32" i="2"/>
  <c r="G32" i="2"/>
  <c r="I32" i="2" s="1"/>
  <c r="N32" i="2"/>
  <c r="Q32" i="2" s="1"/>
  <c r="H32" i="2"/>
  <c r="J32" i="2" s="1"/>
  <c r="K32" i="2" l="1"/>
  <c r="M32" i="2" s="1"/>
  <c r="C34" i="2"/>
  <c r="E34" i="2" s="1"/>
  <c r="L34" i="2"/>
  <c r="P34" i="2" s="1"/>
  <c r="B35" i="2"/>
  <c r="O33" i="2"/>
  <c r="G33" i="2"/>
  <c r="I33" i="2" s="1"/>
  <c r="N33" i="2"/>
  <c r="H33" i="2"/>
  <c r="J33" i="2" s="1"/>
  <c r="C35" i="2" l="1"/>
  <c r="E35" i="2" s="1"/>
  <c r="L35" i="2"/>
  <c r="P35" i="2" s="1"/>
  <c r="B36" i="2"/>
  <c r="Q33" i="2"/>
  <c r="K33" i="2"/>
  <c r="M33" i="2" s="1"/>
  <c r="O34" i="2"/>
  <c r="G34" i="2"/>
  <c r="I34" i="2" s="1"/>
  <c r="N34" i="2"/>
  <c r="H34" i="2"/>
  <c r="J34" i="2" s="1"/>
  <c r="K34" i="2" l="1"/>
  <c r="M34" i="2" s="1"/>
  <c r="Q34" i="2"/>
  <c r="C36" i="2"/>
  <c r="E36" i="2" s="1"/>
  <c r="L36" i="2"/>
  <c r="P36" i="2" s="1"/>
  <c r="B37" i="2"/>
  <c r="O35" i="2"/>
  <c r="G35" i="2"/>
  <c r="I35" i="2" s="1"/>
  <c r="N35" i="2"/>
  <c r="H35" i="2"/>
  <c r="J35" i="2" s="1"/>
  <c r="C37" i="2" l="1"/>
  <c r="E37" i="2" s="1"/>
  <c r="L37" i="2"/>
  <c r="P37" i="2" s="1"/>
  <c r="B38" i="2"/>
  <c r="Q35" i="2"/>
  <c r="K35" i="2"/>
  <c r="M35" i="2" s="1"/>
  <c r="O36" i="2"/>
  <c r="G36" i="2"/>
  <c r="I36" i="2" s="1"/>
  <c r="N36" i="2"/>
  <c r="H36" i="2"/>
  <c r="J36" i="2" s="1"/>
  <c r="K36" i="2" l="1"/>
  <c r="M36" i="2" s="1"/>
  <c r="Q36" i="2"/>
  <c r="C38" i="2"/>
  <c r="E38" i="2" s="1"/>
  <c r="L38" i="2"/>
  <c r="P38" i="2" s="1"/>
  <c r="B39" i="2"/>
  <c r="O37" i="2"/>
  <c r="G37" i="2"/>
  <c r="I37" i="2" s="1"/>
  <c r="N37" i="2"/>
  <c r="H37" i="2"/>
  <c r="J37" i="2" s="1"/>
  <c r="L39" i="2" l="1"/>
  <c r="P39" i="2" s="1"/>
  <c r="C39" i="2"/>
  <c r="E39" i="2" s="1"/>
  <c r="B40" i="2"/>
  <c r="Q37" i="2"/>
  <c r="K37" i="2"/>
  <c r="M37" i="2" s="1"/>
  <c r="O38" i="2"/>
  <c r="G38" i="2"/>
  <c r="I38" i="2" s="1"/>
  <c r="N38" i="2"/>
  <c r="H38" i="2"/>
  <c r="J38" i="2" s="1"/>
  <c r="K38" i="2" l="1"/>
  <c r="M38" i="2" s="1"/>
  <c r="Q38" i="2"/>
  <c r="L40" i="2"/>
  <c r="P40" i="2" s="1"/>
  <c r="C40" i="2"/>
  <c r="E40" i="2" s="1"/>
  <c r="B41" i="2"/>
  <c r="O39" i="2"/>
  <c r="G39" i="2"/>
  <c r="I39" i="2" s="1"/>
  <c r="N39" i="2"/>
  <c r="H39" i="2"/>
  <c r="J39" i="2" s="1"/>
  <c r="L41" i="2" l="1"/>
  <c r="P41" i="2" s="1"/>
  <c r="C41" i="2"/>
  <c r="E41" i="2" s="1"/>
  <c r="B42" i="2"/>
  <c r="O40" i="2"/>
  <c r="G40" i="2"/>
  <c r="I40" i="2" s="1"/>
  <c r="N40" i="2"/>
  <c r="H40" i="2"/>
  <c r="J40" i="2" s="1"/>
  <c r="Q39" i="2"/>
  <c r="K39" i="2"/>
  <c r="M39" i="2" s="1"/>
  <c r="L42" i="2" l="1"/>
  <c r="P42" i="2" s="1"/>
  <c r="C42" i="2"/>
  <c r="E42" i="2" s="1"/>
  <c r="B43" i="2"/>
  <c r="Q40" i="2"/>
  <c r="O41" i="2"/>
  <c r="G41" i="2"/>
  <c r="I41" i="2" s="1"/>
  <c r="N41" i="2"/>
  <c r="Q41" i="2" s="1"/>
  <c r="H41" i="2"/>
  <c r="J41" i="2" s="1"/>
  <c r="K40" i="2"/>
  <c r="M40" i="2" s="1"/>
  <c r="L43" i="2" l="1"/>
  <c r="P43" i="2" s="1"/>
  <c r="C43" i="2"/>
  <c r="E43" i="2" s="1"/>
  <c r="B44" i="2"/>
  <c r="K41" i="2"/>
  <c r="M41" i="2" s="1"/>
  <c r="O42" i="2"/>
  <c r="G42" i="2"/>
  <c r="I42" i="2" s="1"/>
  <c r="N42" i="2"/>
  <c r="Q42" i="2" s="1"/>
  <c r="H42" i="2"/>
  <c r="J42" i="2" s="1"/>
  <c r="L44" i="2" l="1"/>
  <c r="P44" i="2" s="1"/>
  <c r="C44" i="2"/>
  <c r="E44" i="2" s="1"/>
  <c r="B45" i="2"/>
  <c r="O43" i="2"/>
  <c r="G43" i="2"/>
  <c r="I43" i="2" s="1"/>
  <c r="N43" i="2"/>
  <c r="H43" i="2"/>
  <c r="J43" i="2" s="1"/>
  <c r="K42" i="2"/>
  <c r="M42" i="2" s="1"/>
  <c r="L45" i="2" l="1"/>
  <c r="P45" i="2" s="1"/>
  <c r="C45" i="2"/>
  <c r="E45" i="2" s="1"/>
  <c r="B46" i="2"/>
  <c r="O44" i="2"/>
  <c r="G44" i="2"/>
  <c r="I44" i="2" s="1"/>
  <c r="N44" i="2"/>
  <c r="H44" i="2"/>
  <c r="J44" i="2" s="1"/>
  <c r="Q43" i="2"/>
  <c r="K43" i="2"/>
  <c r="M43" i="2" s="1"/>
  <c r="L46" i="2" l="1"/>
  <c r="P46" i="2" s="1"/>
  <c r="C46" i="2"/>
  <c r="E46" i="2" s="1"/>
  <c r="B47" i="2"/>
  <c r="Q44" i="2"/>
  <c r="O45" i="2"/>
  <c r="G45" i="2"/>
  <c r="I45" i="2" s="1"/>
  <c r="N45" i="2"/>
  <c r="Q45" i="2" s="1"/>
  <c r="H45" i="2"/>
  <c r="J45" i="2" s="1"/>
  <c r="K44" i="2"/>
  <c r="M44" i="2" s="1"/>
  <c r="L47" i="2" l="1"/>
  <c r="P47" i="2" s="1"/>
  <c r="C47" i="2"/>
  <c r="E47" i="2" s="1"/>
  <c r="B48" i="2"/>
  <c r="O46" i="2"/>
  <c r="G46" i="2"/>
  <c r="I46" i="2" s="1"/>
  <c r="N46" i="2"/>
  <c r="H46" i="2"/>
  <c r="J46" i="2" s="1"/>
  <c r="K45" i="2"/>
  <c r="M45" i="2" s="1"/>
  <c r="L48" i="2" l="1"/>
  <c r="P48" i="2" s="1"/>
  <c r="C48" i="2"/>
  <c r="E48" i="2" s="1"/>
  <c r="B49" i="2"/>
  <c r="O47" i="2"/>
  <c r="G47" i="2"/>
  <c r="I47" i="2" s="1"/>
  <c r="N47" i="2"/>
  <c r="H47" i="2"/>
  <c r="J47" i="2" s="1"/>
  <c r="Q46" i="2"/>
  <c r="K46" i="2"/>
  <c r="M46" i="2" s="1"/>
  <c r="L49" i="2" l="1"/>
  <c r="P49" i="2" s="1"/>
  <c r="C49" i="2"/>
  <c r="E49" i="2" s="1"/>
  <c r="Q47" i="2"/>
  <c r="O48" i="2"/>
  <c r="G48" i="2"/>
  <c r="I48" i="2" s="1"/>
  <c r="N48" i="2"/>
  <c r="H48" i="2"/>
  <c r="J48" i="2" s="1"/>
  <c r="K47" i="2"/>
  <c r="M47" i="2" s="1"/>
  <c r="O49" i="2" l="1"/>
  <c r="G49" i="2"/>
  <c r="I49" i="2" s="1"/>
  <c r="N49" i="2"/>
  <c r="Q49" i="2" s="1"/>
  <c r="H49" i="2"/>
  <c r="J49" i="2" s="1"/>
  <c r="Q48" i="2"/>
  <c r="K48" i="2"/>
  <c r="M48" i="2" s="1"/>
  <c r="K49" i="2" l="1"/>
  <c r="M49" i="2" s="1"/>
</calcChain>
</file>

<file path=xl/sharedStrings.xml><?xml version="1.0" encoding="utf-8"?>
<sst xmlns="http://schemas.openxmlformats.org/spreadsheetml/2006/main" count="28" uniqueCount="23">
  <si>
    <t>w</t>
  </si>
  <si>
    <t>w0</t>
  </si>
  <si>
    <t>w/w0</t>
  </si>
  <si>
    <t>a'</t>
  </si>
  <si>
    <t>numerateur</t>
  </si>
  <si>
    <t>dénominateur</t>
  </si>
  <si>
    <t xml:space="preserve">Fréquence </t>
  </si>
  <si>
    <t>Gain</t>
  </si>
  <si>
    <t xml:space="preserve">artg(nmerateur) </t>
  </si>
  <si>
    <t xml:space="preserve">artg(denominateur) </t>
  </si>
  <si>
    <t>Phase</t>
  </si>
  <si>
    <t>Résistance d'anode</t>
  </si>
  <si>
    <t>k</t>
  </si>
  <si>
    <t>Ώ</t>
  </si>
  <si>
    <t>Gain avec résistance de cathode découplée</t>
  </si>
  <si>
    <t>Résistance de cathode</t>
  </si>
  <si>
    <t xml:space="preserve">Condensateur de découplage </t>
  </si>
  <si>
    <t xml:space="preserve"> µ</t>
  </si>
  <si>
    <t>F</t>
  </si>
  <si>
    <t>dB</t>
  </si>
  <si>
    <t xml:space="preserve">Facteur d'amplification de la triode Mu </t>
  </si>
  <si>
    <t xml:space="preserve">Résistance interne de la triode </t>
  </si>
  <si>
    <t>Gain avec résistance de cathode non découplée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</si>
</sst>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/>
    <xf numFmtId="0" fontId="0" fillId="2" borderId="0" xfId="0" applyFill="1" applyAlignment="1"/>
    <xf numFmtId="0" fontId="0" fillId="2" borderId="0" xfId="0" applyFill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0" fillId="3" borderId="0" xfId="0" applyFont="1" applyFill="1" applyAlignment="1"/>
    <xf numFmtId="0" fontId="0" fillId="4" borderId="0" xfId="0" applyFont="1" applyFill="1" applyAlignment="1"/>
    <xf numFmtId="0" fontId="0" fillId="4" borderId="0" xfId="0" applyFill="1" applyAlignment="1"/>
    <xf numFmtId="0" fontId="0" fillId="4" borderId="0" xfId="0" applyFont="1" applyFill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595959"/>
                </a:solidFill>
                <a:latin typeface="Arial"/>
                <a:ea typeface="Arial"/>
                <a:cs typeface="Arial"/>
              </a:defRPr>
            </a:pPr>
            <a:r>
              <a:rPr lang="fr-FR" sz="1400" b="0" i="0" u="none" strike="noStrike" kern="1200" cap="none" spc="0" baseline="0">
                <a:solidFill>
                  <a:srgbClr val="595959"/>
                </a:solidFill>
                <a:uFillTx/>
                <a:latin typeface="Arial"/>
                <a:ea typeface="Arial"/>
                <a:cs typeface="Arial"/>
              </a:rPr>
              <a:t>Gain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3.3389968640132051E-2"/>
          <c:y val="0.14206434496951978"/>
          <c:w val="0.96048312089709698"/>
          <c:h val="0.81908100379814486"/>
        </c:manualLayout>
      </c:layout>
      <c:scatterChart>
        <c:scatterStyle val="smoothMarker"/>
        <c:varyColors val="0"/>
        <c:ser>
          <c:idx val="0"/>
          <c:order val="0"/>
          <c:spPr>
            <a:ln w="19046" cap="rnd">
              <a:solidFill>
                <a:srgbClr val="4285F4"/>
              </a:solidFill>
              <a:prstDash val="solid"/>
              <a:round/>
            </a:ln>
          </c:spPr>
          <c:marker>
            <c:symbol val="none"/>
          </c:marker>
          <c:xVal>
            <c:numRef>
              <c:f>données!$L$2:$L$49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20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200</c:v>
                </c:pt>
                <c:pt idx="21">
                  <c:v>300</c:v>
                </c:pt>
                <c:pt idx="22">
                  <c:v>400</c:v>
                </c:pt>
                <c:pt idx="23">
                  <c:v>500</c:v>
                </c:pt>
                <c:pt idx="24">
                  <c:v>600</c:v>
                </c:pt>
                <c:pt idx="25">
                  <c:v>700</c:v>
                </c:pt>
                <c:pt idx="26">
                  <c:v>800</c:v>
                </c:pt>
                <c:pt idx="27">
                  <c:v>900</c:v>
                </c:pt>
                <c:pt idx="28">
                  <c:v>1000</c:v>
                </c:pt>
                <c:pt idx="29">
                  <c:v>2000</c:v>
                </c:pt>
                <c:pt idx="30">
                  <c:v>3000</c:v>
                </c:pt>
                <c:pt idx="31">
                  <c:v>4000</c:v>
                </c:pt>
                <c:pt idx="32">
                  <c:v>5000</c:v>
                </c:pt>
                <c:pt idx="33">
                  <c:v>6000</c:v>
                </c:pt>
                <c:pt idx="34">
                  <c:v>7000</c:v>
                </c:pt>
                <c:pt idx="35">
                  <c:v>8000</c:v>
                </c:pt>
                <c:pt idx="36">
                  <c:v>9000</c:v>
                </c:pt>
                <c:pt idx="37">
                  <c:v>10000</c:v>
                </c:pt>
                <c:pt idx="38">
                  <c:v>11000</c:v>
                </c:pt>
                <c:pt idx="39">
                  <c:v>12000</c:v>
                </c:pt>
                <c:pt idx="40">
                  <c:v>13000</c:v>
                </c:pt>
                <c:pt idx="41">
                  <c:v>14000</c:v>
                </c:pt>
                <c:pt idx="42">
                  <c:v>15000</c:v>
                </c:pt>
                <c:pt idx="43">
                  <c:v>16000</c:v>
                </c:pt>
                <c:pt idx="44">
                  <c:v>17000</c:v>
                </c:pt>
                <c:pt idx="45">
                  <c:v>18000</c:v>
                </c:pt>
                <c:pt idx="46">
                  <c:v>19000</c:v>
                </c:pt>
                <c:pt idx="47">
                  <c:v>20000</c:v>
                </c:pt>
              </c:numCache>
            </c:numRef>
          </c:xVal>
          <c:yVal>
            <c:numRef>
              <c:f>données!$M$2:$M$49</c:f>
              <c:numCache>
                <c:formatCode>General</c:formatCode>
                <c:ptCount val="48"/>
                <c:pt idx="0">
                  <c:v>20.678154411642478</c:v>
                </c:pt>
                <c:pt idx="1">
                  <c:v>20.759763346463473</c:v>
                </c:pt>
                <c:pt idx="2">
                  <c:v>20.840801308909636</c:v>
                </c:pt>
                <c:pt idx="3">
                  <c:v>20.840801308909636</c:v>
                </c:pt>
                <c:pt idx="4">
                  <c:v>20.921274270256809</c:v>
                </c:pt>
                <c:pt idx="5">
                  <c:v>21.001188118806002</c:v>
                </c:pt>
                <c:pt idx="6">
                  <c:v>21.080548661319561</c:v>
                </c:pt>
                <c:pt idx="7">
                  <c:v>21.159361624427778</c:v>
                </c:pt>
                <c:pt idx="8">
                  <c:v>21.237632656006312</c:v>
                </c:pt>
                <c:pt idx="9">
                  <c:v>21.31536732652544</c:v>
                </c:pt>
                <c:pt idx="10">
                  <c:v>21.39257113037155</c:v>
                </c:pt>
                <c:pt idx="11">
                  <c:v>22.136568381559371</c:v>
                </c:pt>
                <c:pt idx="12">
                  <c:v>22.83300452085679</c:v>
                </c:pt>
                <c:pt idx="13">
                  <c:v>23.486298911541649</c:v>
                </c:pt>
                <c:pt idx="14">
                  <c:v>24.100339838348109</c:v>
                </c:pt>
                <c:pt idx="15">
                  <c:v>24.678561955891652</c:v>
                </c:pt>
                <c:pt idx="16">
                  <c:v>25.224010567813711</c:v>
                </c:pt>
                <c:pt idx="17">
                  <c:v>25.739395277159911</c:v>
                </c:pt>
                <c:pt idx="18">
                  <c:v>26.227135003418525</c:v>
                </c:pt>
                <c:pt idx="19">
                  <c:v>26.68939594469294</c:v>
                </c:pt>
                <c:pt idx="20">
                  <c:v>30.258930808726127</c:v>
                </c:pt>
                <c:pt idx="21">
                  <c:v>32.60363020237962</c:v>
                </c:pt>
                <c:pt idx="22">
                  <c:v>34.26159991256943</c:v>
                </c:pt>
                <c:pt idx="23">
                  <c:v>35.496001986508979</c:v>
                </c:pt>
                <c:pt idx="24">
                  <c:v>36.450766792368483</c:v>
                </c:pt>
                <c:pt idx="25">
                  <c:v>37.211248525342249</c:v>
                </c:pt>
                <c:pt idx="26">
                  <c:v>37.831272194690058</c:v>
                </c:pt>
                <c:pt idx="27">
                  <c:v>38.346461151776516</c:v>
                </c:pt>
                <c:pt idx="28">
                  <c:v>38.781331264488543</c:v>
                </c:pt>
                <c:pt idx="29">
                  <c:v>41.034602835393827</c:v>
                </c:pt>
                <c:pt idx="30">
                  <c:v>41.915125081842895</c:v>
                </c:pt>
                <c:pt idx="31">
                  <c:v>42.3844630485791</c:v>
                </c:pt>
                <c:pt idx="32">
                  <c:v>42.676117710289958</c:v>
                </c:pt>
                <c:pt idx="33">
                  <c:v>42.874930995440771</c:v>
                </c:pt>
                <c:pt idx="34">
                  <c:v>43.019146691408196</c:v>
                </c:pt>
                <c:pt idx="35">
                  <c:v>43.128539704168297</c:v>
                </c:pt>
                <c:pt idx="36">
                  <c:v>43.21436389895284</c:v>
                </c:pt>
                <c:pt idx="37">
                  <c:v>43.283495422812408</c:v>
                </c:pt>
                <c:pt idx="38">
                  <c:v>43.340372690746015</c:v>
                </c:pt>
                <c:pt idx="39">
                  <c:v>43.387988716540029</c:v>
                </c:pt>
                <c:pt idx="40">
                  <c:v>43.428435197878073</c:v>
                </c:pt>
                <c:pt idx="41">
                  <c:v>43.463218040029929</c:v>
                </c:pt>
                <c:pt idx="42">
                  <c:v>43.493449005985653</c:v>
                </c:pt>
                <c:pt idx="43">
                  <c:v>43.519966746266036</c:v>
                </c:pt>
                <c:pt idx="44">
                  <c:v>43.543415811446486</c:v>
                </c:pt>
                <c:pt idx="45">
                  <c:v>43.564299734648095</c:v>
                </c:pt>
                <c:pt idx="46">
                  <c:v>43.583017597031123</c:v>
                </c:pt>
                <c:pt idx="47">
                  <c:v>43.599889776620167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315992"/>
        <c:axId val="834005448"/>
      </c:scatterChart>
      <c:valAx>
        <c:axId val="83400544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BFBFB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7315992"/>
        <c:crosses val="autoZero"/>
        <c:crossBetween val="midCat"/>
      </c:valAx>
      <c:valAx>
        <c:axId val="927315992"/>
        <c:scaling>
          <c:logBase val="10"/>
          <c:orientation val="minMax"/>
          <c:max val="20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BFBFB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34005448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fr-FR" sz="1000" b="0" i="0" u="none" strike="noStrike" kern="1200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595959"/>
                </a:solidFill>
                <a:latin typeface="Arial"/>
                <a:ea typeface="Arial"/>
                <a:cs typeface="Arial"/>
              </a:defRPr>
            </a:pPr>
            <a:r>
              <a:rPr lang="fr-FR" sz="1400" b="0" i="0" u="none" strike="noStrike" kern="1200" cap="none" spc="0" baseline="0">
                <a:solidFill>
                  <a:srgbClr val="595959"/>
                </a:solidFill>
                <a:uFillTx/>
                <a:latin typeface="Arial"/>
                <a:ea typeface="Arial"/>
                <a:cs typeface="Arial"/>
              </a:rPr>
              <a:t>Phase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440020916147574E-2"/>
          <c:y val="0.13408296523910121"/>
          <c:w val="0.86651964442549134"/>
          <c:h val="0.75075923436399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données!$Q$1:$Q$1</c:f>
              <c:strCache>
                <c:ptCount val="1"/>
                <c:pt idx="0">
                  <c:v>Phase</c:v>
                </c:pt>
              </c:strCache>
            </c:strRef>
          </c:tx>
          <c:spPr>
            <a:ln w="19046" cap="rnd">
              <a:solidFill>
                <a:srgbClr val="4285F4"/>
              </a:solidFill>
              <a:prstDash val="solid"/>
              <a:round/>
            </a:ln>
          </c:spPr>
          <c:marker>
            <c:symbol val="none"/>
          </c:marker>
          <c:xVal>
            <c:numRef>
              <c:f>données!$P$2:$P$49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20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200</c:v>
                </c:pt>
                <c:pt idx="21">
                  <c:v>300</c:v>
                </c:pt>
                <c:pt idx="22">
                  <c:v>400</c:v>
                </c:pt>
                <c:pt idx="23">
                  <c:v>500</c:v>
                </c:pt>
                <c:pt idx="24">
                  <c:v>600</c:v>
                </c:pt>
                <c:pt idx="25">
                  <c:v>700</c:v>
                </c:pt>
                <c:pt idx="26">
                  <c:v>800</c:v>
                </c:pt>
                <c:pt idx="27">
                  <c:v>900</c:v>
                </c:pt>
                <c:pt idx="28">
                  <c:v>1000</c:v>
                </c:pt>
                <c:pt idx="29">
                  <c:v>2000</c:v>
                </c:pt>
                <c:pt idx="30">
                  <c:v>3000</c:v>
                </c:pt>
                <c:pt idx="31">
                  <c:v>4000</c:v>
                </c:pt>
                <c:pt idx="32">
                  <c:v>5000</c:v>
                </c:pt>
                <c:pt idx="33">
                  <c:v>6000</c:v>
                </c:pt>
                <c:pt idx="34">
                  <c:v>7000</c:v>
                </c:pt>
                <c:pt idx="35">
                  <c:v>8000</c:v>
                </c:pt>
                <c:pt idx="36">
                  <c:v>9000</c:v>
                </c:pt>
                <c:pt idx="37">
                  <c:v>10000</c:v>
                </c:pt>
                <c:pt idx="38">
                  <c:v>11000</c:v>
                </c:pt>
                <c:pt idx="39">
                  <c:v>12000</c:v>
                </c:pt>
                <c:pt idx="40">
                  <c:v>13000</c:v>
                </c:pt>
                <c:pt idx="41">
                  <c:v>14000</c:v>
                </c:pt>
                <c:pt idx="42">
                  <c:v>15000</c:v>
                </c:pt>
                <c:pt idx="43">
                  <c:v>16000</c:v>
                </c:pt>
                <c:pt idx="44">
                  <c:v>17000</c:v>
                </c:pt>
                <c:pt idx="45">
                  <c:v>18000</c:v>
                </c:pt>
                <c:pt idx="46">
                  <c:v>19000</c:v>
                </c:pt>
                <c:pt idx="47">
                  <c:v>20000</c:v>
                </c:pt>
              </c:numCache>
            </c:numRef>
          </c:xVal>
          <c:yVal>
            <c:numRef>
              <c:f>données!$Q$2:$Q$49</c:f>
              <c:numCache>
                <c:formatCode>General</c:formatCode>
                <c:ptCount val="48"/>
                <c:pt idx="0">
                  <c:v>0.22943349929183407</c:v>
                </c:pt>
                <c:pt idx="1">
                  <c:v>0.45882295267956541</c:v>
                </c:pt>
                <c:pt idx="2">
                  <c:v>0.6881243469880306</c:v>
                </c:pt>
                <c:pt idx="3">
                  <c:v>0.6881243469880306</c:v>
                </c:pt>
                <c:pt idx="4">
                  <c:v>0.91729373444316054</c:v>
                </c:pt>
                <c:pt idx="5">
                  <c:v>1.1462872652307436</c:v>
                </c:pt>
                <c:pt idx="6">
                  <c:v>1.3750612198855623</c:v>
                </c:pt>
                <c:pt idx="7">
                  <c:v>1.6035720414551886</c:v>
                </c:pt>
                <c:pt idx="8">
                  <c:v>1.8317763673834682</c:v>
                </c:pt>
                <c:pt idx="9">
                  <c:v>2.0596310610595761</c:v>
                </c:pt>
                <c:pt idx="10">
                  <c:v>2.2870932429796214</c:v>
                </c:pt>
                <c:pt idx="11">
                  <c:v>4.5309371289177509</c:v>
                </c:pt>
                <c:pt idx="12">
                  <c:v>6.6913760097366453</c:v>
                </c:pt>
                <c:pt idx="13">
                  <c:v>8.7339419949824588</c:v>
                </c:pt>
                <c:pt idx="14">
                  <c:v>10.63159194567756</c:v>
                </c:pt>
                <c:pt idx="15">
                  <c:v>12.365452872505331</c:v>
                </c:pt>
                <c:pt idx="16">
                  <c:v>13.924658285801666</c:v>
                </c:pt>
                <c:pt idx="17">
                  <c:v>15.305503605273827</c:v>
                </c:pt>
                <c:pt idx="18">
                  <c:v>16.510201172691186</c:v>
                </c:pt>
                <c:pt idx="19">
                  <c:v>17.545491723733065</c:v>
                </c:pt>
                <c:pt idx="20">
                  <c:v>21.187039425092344</c:v>
                </c:pt>
                <c:pt idx="21">
                  <c:v>19.465471649091945</c:v>
                </c:pt>
                <c:pt idx="22">
                  <c:v>16.921874602276947</c:v>
                </c:pt>
                <c:pt idx="23">
                  <c:v>14.64161334198751</c:v>
                </c:pt>
                <c:pt idx="24">
                  <c:v>12.776003438912415</c:v>
                </c:pt>
                <c:pt idx="25">
                  <c:v>11.274228964643786</c:v>
                </c:pt>
                <c:pt idx="26">
                  <c:v>10.0590457488666</c:v>
                </c:pt>
                <c:pt idx="27">
                  <c:v>9.0642289679411423</c:v>
                </c:pt>
                <c:pt idx="28">
                  <c:v>8.2390629129095103</c:v>
                </c:pt>
                <c:pt idx="29">
                  <c:v>4.2559486967674705</c:v>
                </c:pt>
                <c:pt idx="30">
                  <c:v>2.8549133719264437</c:v>
                </c:pt>
                <c:pt idx="31">
                  <c:v>2.1458538585676279</c:v>
                </c:pt>
                <c:pt idx="32">
                  <c:v>1.7184182971889037</c:v>
                </c:pt>
                <c:pt idx="33">
                  <c:v>1.432802157359913</c:v>
                </c:pt>
                <c:pt idx="34">
                  <c:v>1.2285232496535425</c:v>
                </c:pt>
                <c:pt idx="35">
                  <c:v>1.0751891942545588</c:v>
                </c:pt>
                <c:pt idx="36">
                  <c:v>0.95586477727976493</c:v>
                </c:pt>
                <c:pt idx="37">
                  <c:v>0.86036912865245063</c:v>
                </c:pt>
                <c:pt idx="38">
                  <c:v>0.78221486023020137</c:v>
                </c:pt>
                <c:pt idx="39">
                  <c:v>0.71707289909879557</c:v>
                </c:pt>
                <c:pt idx="40">
                  <c:v>0.66194405926127742</c:v>
                </c:pt>
                <c:pt idx="41">
                  <c:v>0.61468489905198176</c:v>
                </c:pt>
                <c:pt idx="42">
                  <c:v>0.57372289272330401</c:v>
                </c:pt>
                <c:pt idx="43">
                  <c:v>0.53787824639956672</c:v>
                </c:pt>
                <c:pt idx="44">
                  <c:v>0.50624851727684372</c:v>
                </c:pt>
                <c:pt idx="45">
                  <c:v>0.47813164727772101</c:v>
                </c:pt>
                <c:pt idx="46">
                  <c:v>0.45297327621813116</c:v>
                </c:pt>
                <c:pt idx="47">
                  <c:v>0.43032984614048231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330096"/>
        <c:axId val="927316648"/>
      </c:scatterChart>
      <c:valAx>
        <c:axId val="92731664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BFBFB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7330096"/>
        <c:crosses val="autoZero"/>
        <c:crossBetween val="midCat"/>
      </c:valAx>
      <c:valAx>
        <c:axId val="927330096"/>
        <c:scaling>
          <c:logBase val="10"/>
          <c:orientation val="minMax"/>
          <c:max val="20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BFBFB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7316648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fr-FR" sz="1000" b="0" i="0" u="none" strike="noStrike" kern="1200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133346</xdr:rowOff>
    </xdr:from>
    <xdr:ext cx="5108121" cy="317681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76F7451-73AE-4817-8B40-E23BA3FDEA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361949</xdr:colOff>
      <xdr:row>9</xdr:row>
      <xdr:rowOff>139699</xdr:rowOff>
    </xdr:from>
    <xdr:ext cx="5038726" cy="3222625"/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E950CEA-1DA5-4848-BD8B-E7A794BE82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zoomScale="145" zoomScaleNormal="145" workbookViewId="0">
      <selection activeCell="F6" sqref="F6:H6"/>
    </sheetView>
  </sheetViews>
  <sheetFormatPr baseColWidth="10" defaultColWidth="14.453125" defaultRowHeight="15.75" customHeight="1" x14ac:dyDescent="0.25"/>
  <cols>
    <col min="1" max="1" width="35.54296875" style="5" customWidth="1"/>
    <col min="2" max="2" width="14.453125" style="5" customWidth="1"/>
    <col min="3" max="3" width="2.81640625" style="5" customWidth="1"/>
    <col min="4" max="4" width="2.7265625" style="5" customWidth="1"/>
    <col min="5" max="8" width="14.453125" style="5" customWidth="1"/>
    <col min="9" max="16" width="8.54296875" style="5" customWidth="1"/>
    <col min="17" max="32" width="14.453125" style="6"/>
    <col min="33" max="16384" width="14.453125" style="5"/>
  </cols>
  <sheetData>
    <row r="1" spans="1:16" s="6" customFormat="1" ht="12.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3" spans="1:16" s="6" customFormat="1" ht="14" x14ac:dyDescent="0.3">
      <c r="A3" s="7" t="s">
        <v>11</v>
      </c>
      <c r="B3" s="10">
        <v>47</v>
      </c>
      <c r="C3" s="7" t="s">
        <v>12</v>
      </c>
      <c r="D3" s="8" t="s">
        <v>13</v>
      </c>
      <c r="E3" s="5"/>
      <c r="F3" s="9" t="s">
        <v>14</v>
      </c>
      <c r="G3" s="9"/>
      <c r="H3" s="9"/>
      <c r="I3" s="5"/>
      <c r="J3" s="5"/>
      <c r="K3" s="5"/>
      <c r="L3" s="5"/>
      <c r="M3" s="5"/>
      <c r="N3" s="5"/>
      <c r="O3" s="5"/>
      <c r="P3" s="5"/>
    </row>
    <row r="4" spans="1:16" s="6" customFormat="1" ht="14" x14ac:dyDescent="0.3">
      <c r="A4" s="7" t="s">
        <v>15</v>
      </c>
      <c r="B4" s="10">
        <v>1.2</v>
      </c>
      <c r="C4" s="7" t="s">
        <v>12</v>
      </c>
      <c r="D4" s="8" t="s">
        <v>13</v>
      </c>
      <c r="E4" s="5"/>
      <c r="F4" s="11">
        <f>-(B6*B3)/(B3+B7)</f>
        <v>-43.925233644859816</v>
      </c>
      <c r="G4" s="12"/>
      <c r="H4" s="5"/>
      <c r="I4" s="5"/>
      <c r="J4" s="5"/>
      <c r="K4" s="5"/>
      <c r="L4" s="5"/>
      <c r="M4" s="5"/>
      <c r="N4" s="5"/>
      <c r="O4" s="5"/>
      <c r="P4" s="5"/>
    </row>
    <row r="5" spans="1:16" s="6" customFormat="1" ht="14" x14ac:dyDescent="0.3">
      <c r="A5" s="7" t="s">
        <v>16</v>
      </c>
      <c r="B5" s="10">
        <v>1</v>
      </c>
      <c r="C5" s="8" t="s">
        <v>17</v>
      </c>
      <c r="D5" s="7" t="s">
        <v>18</v>
      </c>
      <c r="E5" s="5"/>
      <c r="F5" s="13">
        <f>20*LOG(-F4)</f>
        <v>32.854281605010158</v>
      </c>
      <c r="G5" s="11" t="s">
        <v>19</v>
      </c>
      <c r="H5" s="5"/>
      <c r="I5" s="5"/>
      <c r="J5" s="5"/>
      <c r="K5" s="5"/>
      <c r="L5" s="5"/>
      <c r="M5" s="5"/>
      <c r="N5" s="5"/>
      <c r="O5" s="5"/>
      <c r="P5" s="5"/>
    </row>
    <row r="6" spans="1:16" s="6" customFormat="1" ht="15.75" customHeight="1" x14ac:dyDescent="0.3">
      <c r="A6" s="7" t="s">
        <v>20</v>
      </c>
      <c r="B6" s="10">
        <v>100</v>
      </c>
      <c r="C6" s="5"/>
      <c r="D6" s="5"/>
      <c r="E6" s="5"/>
      <c r="F6" s="9" t="s">
        <v>22</v>
      </c>
      <c r="G6" s="9"/>
      <c r="H6" s="9"/>
      <c r="I6" s="5"/>
      <c r="J6" s="5"/>
      <c r="K6" s="5"/>
      <c r="L6" s="5"/>
      <c r="M6" s="5"/>
      <c r="N6" s="5"/>
      <c r="O6" s="5"/>
      <c r="P6" s="5"/>
    </row>
    <row r="7" spans="1:16" s="6" customFormat="1" ht="14" x14ac:dyDescent="0.3">
      <c r="A7" s="7" t="s">
        <v>21</v>
      </c>
      <c r="B7" s="10">
        <v>60</v>
      </c>
      <c r="C7" s="8" t="s">
        <v>12</v>
      </c>
      <c r="D7" s="8" t="s">
        <v>13</v>
      </c>
      <c r="E7" s="5"/>
      <c r="F7" s="11">
        <f>-(mu*ra)/(ra+ro+((mu+1)*rk))</f>
        <v>-20.595968448729185</v>
      </c>
      <c r="G7" s="12"/>
      <c r="H7" s="5"/>
      <c r="I7" s="5"/>
      <c r="J7" s="5"/>
      <c r="K7" s="5"/>
      <c r="L7" s="5"/>
      <c r="M7" s="5"/>
      <c r="N7" s="5"/>
      <c r="O7" s="5"/>
      <c r="P7" s="5"/>
    </row>
    <row r="8" spans="1:16" s="6" customFormat="1" ht="15.75" customHeight="1" x14ac:dyDescent="0.25">
      <c r="A8" s="5"/>
      <c r="B8" s="5"/>
      <c r="C8" s="5"/>
      <c r="D8" s="5"/>
      <c r="E8" s="5"/>
      <c r="F8" s="13">
        <f>20*LOG(-F7)</f>
        <v>26.275644357070433</v>
      </c>
      <c r="G8" s="12" t="s">
        <v>19</v>
      </c>
      <c r="H8" s="5"/>
      <c r="I8" s="5"/>
      <c r="J8" s="5"/>
      <c r="K8" s="5"/>
      <c r="L8" s="5"/>
      <c r="M8" s="5"/>
      <c r="N8" s="5"/>
      <c r="O8" s="5"/>
      <c r="P8" s="5"/>
    </row>
    <row r="22" s="6" customFormat="1" ht="12.5" x14ac:dyDescent="0.25"/>
    <row r="23" s="6" customFormat="1" ht="12.5" x14ac:dyDescent="0.25"/>
    <row r="24" s="6" customFormat="1" ht="12.5" x14ac:dyDescent="0.25"/>
    <row r="25" s="6" customFormat="1" ht="12.5" x14ac:dyDescent="0.25"/>
    <row r="26" s="6" customFormat="1" ht="12.5" x14ac:dyDescent="0.25"/>
    <row r="27" s="6" customFormat="1" ht="12.5" x14ac:dyDescent="0.25"/>
    <row r="28" s="6" customFormat="1" ht="12.5" x14ac:dyDescent="0.25"/>
    <row r="29" s="6" customFormat="1" ht="12.5" x14ac:dyDescent="0.25"/>
    <row r="30" s="6" customFormat="1" ht="12.5" x14ac:dyDescent="0.25"/>
    <row r="31" s="6" customFormat="1" ht="12.5" x14ac:dyDescent="0.25"/>
    <row r="32" s="6" customFormat="1" ht="12.5" x14ac:dyDescent="0.25"/>
    <row r="33" spans="14:16" s="6" customFormat="1" ht="12.5" x14ac:dyDescent="0.25">
      <c r="N33" s="5"/>
      <c r="O33" s="5"/>
      <c r="P33" s="5"/>
    </row>
    <row r="34" spans="14:16" s="6" customFormat="1" ht="12.5" x14ac:dyDescent="0.25">
      <c r="N34" s="5"/>
      <c r="O34" s="5"/>
      <c r="P34" s="5"/>
    </row>
    <row r="35" spans="14:16" s="6" customFormat="1" ht="12.5" x14ac:dyDescent="0.25">
      <c r="N35" s="5"/>
      <c r="O35" s="5"/>
      <c r="P35" s="5"/>
    </row>
    <row r="36" spans="14:16" s="6" customFormat="1" ht="12.5" x14ac:dyDescent="0.25">
      <c r="N36" s="5"/>
      <c r="O36" s="5"/>
      <c r="P36" s="5"/>
    </row>
    <row r="37" spans="14:16" s="6" customFormat="1" ht="12.5" x14ac:dyDescent="0.25">
      <c r="N37" s="5"/>
      <c r="O37" s="5"/>
      <c r="P37" s="5"/>
    </row>
    <row r="38" spans="14:16" s="6" customFormat="1" ht="12.5" x14ac:dyDescent="0.25">
      <c r="N38" s="5"/>
      <c r="O38" s="5"/>
      <c r="P38" s="5"/>
    </row>
    <row r="39" spans="14:16" s="6" customFormat="1" ht="12.5" x14ac:dyDescent="0.25">
      <c r="N39" s="5"/>
      <c r="O39" s="5"/>
      <c r="P39" s="5"/>
    </row>
    <row r="40" spans="14:16" s="6" customFormat="1" ht="12.5" x14ac:dyDescent="0.25">
      <c r="N40" s="5"/>
      <c r="O40" s="5"/>
      <c r="P40" s="5"/>
    </row>
    <row r="41" spans="14:16" s="6" customFormat="1" ht="12.5" x14ac:dyDescent="0.25">
      <c r="N41" s="5"/>
      <c r="O41" s="5"/>
      <c r="P41" s="5"/>
    </row>
    <row r="42" spans="14:16" s="6" customFormat="1" ht="12.5" x14ac:dyDescent="0.25">
      <c r="N42" s="5"/>
      <c r="O42" s="5"/>
      <c r="P42" s="5"/>
    </row>
    <row r="43" spans="14:16" s="6" customFormat="1" ht="12.5" x14ac:dyDescent="0.25">
      <c r="N43" s="5"/>
      <c r="O43" s="5"/>
      <c r="P43" s="5"/>
    </row>
    <row r="44" spans="14:16" s="6" customFormat="1" ht="12.5" x14ac:dyDescent="0.25">
      <c r="N44" s="5"/>
      <c r="O44" s="5"/>
      <c r="P44" s="5"/>
    </row>
    <row r="45" spans="14:16" s="6" customFormat="1" ht="12.5" x14ac:dyDescent="0.25">
      <c r="N45" s="5"/>
      <c r="O45" s="5"/>
      <c r="P45" s="5"/>
    </row>
    <row r="46" spans="14:16" s="6" customFormat="1" ht="12.5" x14ac:dyDescent="0.25">
      <c r="N46" s="5"/>
      <c r="O46" s="5"/>
      <c r="P46" s="5"/>
    </row>
    <row r="47" spans="14:16" s="6" customFormat="1" ht="12.5" x14ac:dyDescent="0.25">
      <c r="N47" s="5"/>
      <c r="O47" s="5"/>
      <c r="P47" s="5"/>
    </row>
    <row r="48" spans="14:16" s="6" customFormat="1" ht="12.5" x14ac:dyDescent="0.25">
      <c r="N48" s="5"/>
      <c r="O48" s="5"/>
      <c r="P48" s="5"/>
    </row>
    <row r="49" s="6" customFormat="1" ht="12.5" x14ac:dyDescent="0.25"/>
  </sheetData>
  <sheetProtection selectLockedCells="1"/>
  <mergeCells count="2">
    <mergeCell ref="F3:H3"/>
    <mergeCell ref="F6:H6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"/>
  <sheetViews>
    <sheetView workbookViewId="0">
      <selection sqref="A1:XFD1048576"/>
    </sheetView>
  </sheetViews>
  <sheetFormatPr baseColWidth="10" defaultRowHeight="12.5" x14ac:dyDescent="0.25"/>
  <cols>
    <col min="2" max="3" width="14.453125" style="1" customWidth="1"/>
    <col min="4" max="4" width="13" style="1" customWidth="1"/>
    <col min="5" max="5" width="14.453125" style="1" customWidth="1"/>
    <col min="6" max="17" width="10.90625" style="1"/>
  </cols>
  <sheetData>
    <row r="1" spans="2:17" ht="14" x14ac:dyDescent="0.3">
      <c r="B1" s="2"/>
      <c r="C1" s="3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L1" s="2" t="s">
        <v>6</v>
      </c>
      <c r="M1" s="2" t="s">
        <v>7</v>
      </c>
      <c r="N1" s="1" t="s">
        <v>8</v>
      </c>
      <c r="O1" s="1" t="s">
        <v>9</v>
      </c>
      <c r="P1" s="1" t="str">
        <f>+L1</f>
        <v xml:space="preserve">Fréquence </v>
      </c>
      <c r="Q1" s="1" t="s">
        <v>10</v>
      </c>
    </row>
    <row r="2" spans="2:17" x14ac:dyDescent="0.25">
      <c r="B2" s="2">
        <v>1</v>
      </c>
      <c r="C2" s="4">
        <f>B2*2*PI()</f>
        <v>6.2831853071795862</v>
      </c>
      <c r="D2" s="2">
        <f>1/(('Condensateur de découplage'!$B$4*'Condensateur de découplage'!$B$5)
/1000)</f>
        <v>833.33333333333337</v>
      </c>
      <c r="E2" s="4">
        <f>C2/D2</f>
        <v>7.5398223686155034E-3</v>
      </c>
      <c r="F2" s="2">
        <f>1+(('Condensateur de découplage'!$B$4*('Condensateur de découplage'!$B$6+1))/('Condensateur de découplage'!$B$3+'Condensateur de découplage'!$B$7))</f>
        <v>2.1327102803738316</v>
      </c>
      <c r="G2" s="2">
        <f>1+E2</f>
        <v>1.0075398223686156</v>
      </c>
      <c r="H2" s="4">
        <f>F2+E2</f>
        <v>2.140250102742447</v>
      </c>
      <c r="I2" s="4">
        <f>G2*G2</f>
        <v>1.0151364936585816</v>
      </c>
      <c r="J2" s="4">
        <f>H2*H2</f>
        <v>4.5806705022890553</v>
      </c>
      <c r="K2" s="4">
        <f>SQRT(I2/J2)</f>
        <v>0.47075798341398828</v>
      </c>
      <c r="L2" s="4">
        <f>B2</f>
        <v>1</v>
      </c>
      <c r="M2" s="4">
        <f>K2*-'Condensateur de découplage'!$F$4</f>
        <v>20.678154411642478</v>
      </c>
      <c r="N2" s="1">
        <f>+ATAN(E2)</f>
        <v>7.539679496565802E-3</v>
      </c>
      <c r="O2" s="1">
        <f>+ATAN(E2/F2)</f>
        <v>3.5353095195512197E-3</v>
      </c>
      <c r="P2" s="1">
        <f>+L2</f>
        <v>1</v>
      </c>
      <c r="Q2" s="1">
        <f>DEGREES(+N2-O2)</f>
        <v>0.22943349929183407</v>
      </c>
    </row>
    <row r="3" spans="2:17" x14ac:dyDescent="0.25">
      <c r="B3" s="4">
        <f>B2+1</f>
        <v>2</v>
      </c>
      <c r="C3" s="4">
        <f>B3*2*PI()</f>
        <v>12.566370614359172</v>
      </c>
      <c r="D3" s="2">
        <f>1/(('Condensateur de découplage'!$B$4*'Condensateur de découplage'!$B$5)
/1000)</f>
        <v>833.33333333333337</v>
      </c>
      <c r="E3" s="4">
        <f>C3/D3</f>
        <v>1.5079644737231007E-2</v>
      </c>
      <c r="F3" s="2">
        <f>1+(('Condensateur de découplage'!$B$4*('Condensateur de découplage'!$B$6+1))/('Condensateur de découplage'!$B$3+'Condensateur de découplage'!$B$7))</f>
        <v>2.1327102803738316</v>
      </c>
      <c r="G3" s="2">
        <f>1+E3</f>
        <v>1.015079644737231</v>
      </c>
      <c r="H3" s="4">
        <f>F3+E3</f>
        <v>2.1477899251110628</v>
      </c>
      <c r="I3" s="4">
        <f>G3*G3</f>
        <v>1.0303866851598631</v>
      </c>
      <c r="J3" s="4">
        <f>H3*H3</f>
        <v>4.6130015624085852</v>
      </c>
      <c r="K3" s="4">
        <f>SQRT(I3/J3)</f>
        <v>0.47261588895140244</v>
      </c>
      <c r="L3" s="4">
        <f>B3</f>
        <v>2</v>
      </c>
      <c r="M3" s="4">
        <f>K3*-'Condensateur de découplage'!$F$4</f>
        <v>20.759763346463473</v>
      </c>
      <c r="N3" s="1">
        <f>+ATAN(E3)</f>
        <v>1.5078501877772198E-2</v>
      </c>
      <c r="O3" s="1">
        <f>+ATAN(E3/F3)</f>
        <v>7.0705306697916434E-3</v>
      </c>
      <c r="P3" s="1">
        <f>+L3</f>
        <v>2</v>
      </c>
      <c r="Q3" s="1">
        <f>DEGREES(+N3-O3)</f>
        <v>0.45882295267956541</v>
      </c>
    </row>
    <row r="4" spans="2:17" x14ac:dyDescent="0.25">
      <c r="B4" s="4">
        <f>B3+1</f>
        <v>3</v>
      </c>
      <c r="C4" s="4">
        <f>B4*2*PI()</f>
        <v>18.849555921538759</v>
      </c>
      <c r="D4" s="2">
        <f>1/(('Condensateur de découplage'!$B$4*'Condensateur de découplage'!$B$5)
/1000)</f>
        <v>833.33333333333337</v>
      </c>
      <c r="E4" s="4">
        <f>C4/D4</f>
        <v>2.2619467105846509E-2</v>
      </c>
      <c r="F4" s="2">
        <f>1+(('Condensateur de découplage'!$B$4*('Condensateur de découplage'!$B$6+1))/('Condensateur de découplage'!$B$3+'Condensateur de découplage'!$B$7))</f>
        <v>2.1327102803738316</v>
      </c>
      <c r="G4" s="2">
        <f>1+E4</f>
        <v>1.0226194671058466</v>
      </c>
      <c r="H4" s="4">
        <f>F4+E4</f>
        <v>2.1553297474796782</v>
      </c>
      <c r="I4" s="4">
        <f>G4*G4</f>
        <v>1.0457505745038458</v>
      </c>
      <c r="J4" s="4">
        <f>H4*H4</f>
        <v>4.6454463203708132</v>
      </c>
      <c r="K4" s="4">
        <f>SQRT(I4/J4)</f>
        <v>0.47446079575602784</v>
      </c>
      <c r="L4" s="4">
        <f>B4</f>
        <v>3</v>
      </c>
      <c r="M4" s="4">
        <f>K4*-'Condensateur de découplage'!$F$4</f>
        <v>20.840801308909636</v>
      </c>
      <c r="N4" s="1">
        <f>+ATAN(E4)</f>
        <v>2.26156106127402E-2</v>
      </c>
      <c r="O4" s="1">
        <f>+ATAN(E4/F4)</f>
        <v>1.0605575094663141E-2</v>
      </c>
      <c r="P4" s="1">
        <f>+L4</f>
        <v>3</v>
      </c>
      <c r="Q4" s="1">
        <f>DEGREES(+N4-O4)</f>
        <v>0.6881243469880306</v>
      </c>
    </row>
    <row r="5" spans="2:17" x14ac:dyDescent="0.25">
      <c r="B5" s="4">
        <f>B3+1</f>
        <v>3</v>
      </c>
      <c r="C5" s="4">
        <f>B5*2*PI()</f>
        <v>18.849555921538759</v>
      </c>
      <c r="D5" s="2">
        <f>1/(('Condensateur de découplage'!$B$4*'Condensateur de découplage'!$B$5)
/1000)</f>
        <v>833.33333333333337</v>
      </c>
      <c r="E5" s="4">
        <f>C5/D5</f>
        <v>2.2619467105846509E-2</v>
      </c>
      <c r="F5" s="2">
        <f>1+(('Condensateur de découplage'!$B$4*('Condensateur de découplage'!$B$6+1))/('Condensateur de découplage'!$B$3+'Condensateur de découplage'!$B$7))</f>
        <v>2.1327102803738316</v>
      </c>
      <c r="G5" s="2">
        <f>1+E5</f>
        <v>1.0226194671058466</v>
      </c>
      <c r="H5" s="4">
        <f>F5+E5</f>
        <v>2.1553297474796782</v>
      </c>
      <c r="I5" s="4">
        <f>G5*G5</f>
        <v>1.0457505745038458</v>
      </c>
      <c r="J5" s="4">
        <f>H5*H5</f>
        <v>4.6454463203708132</v>
      </c>
      <c r="K5" s="4">
        <f>SQRT(I5/J5)</f>
        <v>0.47446079575602784</v>
      </c>
      <c r="L5" s="4">
        <f>B5</f>
        <v>3</v>
      </c>
      <c r="M5" s="4">
        <f>K5*-'Condensateur de découplage'!$F$4</f>
        <v>20.840801308909636</v>
      </c>
      <c r="N5" s="1">
        <f>+ATAN(E5)</f>
        <v>2.26156106127402E-2</v>
      </c>
      <c r="O5" s="1">
        <f>+ATAN(E5/F5)</f>
        <v>1.0605575094663141E-2</v>
      </c>
      <c r="P5" s="1">
        <f>+L5</f>
        <v>3</v>
      </c>
      <c r="Q5" s="1">
        <f>DEGREES(+N5-O5)</f>
        <v>0.6881243469880306</v>
      </c>
    </row>
    <row r="6" spans="2:17" x14ac:dyDescent="0.25">
      <c r="B6" s="4">
        <f>B5+1</f>
        <v>4</v>
      </c>
      <c r="C6" s="4">
        <f>B6*2*PI()</f>
        <v>25.132741228718345</v>
      </c>
      <c r="D6" s="2">
        <f>1/(('Condensateur de découplage'!$B$4*'Condensateur de découplage'!$B$5)
/1000)</f>
        <v>833.33333333333337</v>
      </c>
      <c r="E6" s="4">
        <f>C6/D6</f>
        <v>3.0159289474462014E-2</v>
      </c>
      <c r="F6" s="2">
        <f>1+(('Condensateur de découplage'!$B$4*('Condensateur de découplage'!$B$6+1))/('Condensateur de découplage'!$B$3+'Condensateur de découplage'!$B$7))</f>
        <v>2.1327102803738316</v>
      </c>
      <c r="G6" s="2">
        <f>1+E6</f>
        <v>1.030159289474462</v>
      </c>
      <c r="H6" s="4">
        <f>F6+E6</f>
        <v>2.1628695698482936</v>
      </c>
      <c r="I6" s="4">
        <f>G6*G6</f>
        <v>1.0612281616905284</v>
      </c>
      <c r="J6" s="4">
        <f>H6*H6</f>
        <v>4.6780047761757428</v>
      </c>
      <c r="K6" s="4">
        <f>SQRT(I6/J6)</f>
        <v>0.47629283976967629</v>
      </c>
      <c r="L6" s="4">
        <f>B6</f>
        <v>4</v>
      </c>
      <c r="M6" s="4">
        <f>K6*-'Condensateur de découplage'!$F$4</f>
        <v>20.921274270256809</v>
      </c>
      <c r="N6" s="1">
        <f>+ATAN(E6)</f>
        <v>3.0150150338555608E-2</v>
      </c>
      <c r="O6" s="1">
        <f>+ATAN(E6/F6)</f>
        <v>1.4140354464607945E-2</v>
      </c>
      <c r="P6" s="1">
        <f>+L6</f>
        <v>4</v>
      </c>
      <c r="Q6" s="1">
        <f>DEGREES(+N6-O6)</f>
        <v>0.91729373444316054</v>
      </c>
    </row>
    <row r="7" spans="2:17" x14ac:dyDescent="0.25">
      <c r="B7" s="4">
        <f>B6+1</f>
        <v>5</v>
      </c>
      <c r="C7" s="4">
        <f>B7*2*PI()</f>
        <v>31.415926535897931</v>
      </c>
      <c r="D7" s="2">
        <f>1/(('Condensateur de découplage'!$B$4*'Condensateur de découplage'!$B$5)
/1000)</f>
        <v>833.33333333333337</v>
      </c>
      <c r="E7" s="4">
        <f>C7/D7</f>
        <v>3.7699111843077518E-2</v>
      </c>
      <c r="F7" s="2">
        <f>1+(('Condensateur de découplage'!$B$4*('Condensateur de découplage'!$B$6+1))/('Condensateur de découplage'!$B$3+'Condensateur de découplage'!$B$7))</f>
        <v>2.1327102803738316</v>
      </c>
      <c r="G7" s="2">
        <f>1+E7</f>
        <v>1.0376991118430776</v>
      </c>
      <c r="H7" s="4">
        <f>F7+E7</f>
        <v>2.170409392216909</v>
      </c>
      <c r="I7" s="4">
        <f>G7*G7</f>
        <v>1.0768194467199121</v>
      </c>
      <c r="J7" s="4">
        <f>H7*H7</f>
        <v>4.7106769298233724</v>
      </c>
      <c r="K7" s="4">
        <f>SQRT(I7/J7)</f>
        <v>0.47811215504515786</v>
      </c>
      <c r="L7" s="4">
        <f>B7</f>
        <v>5</v>
      </c>
      <c r="M7" s="4">
        <f>K7*-'Condensateur de découplage'!$F$4</f>
        <v>21.001188118806002</v>
      </c>
      <c r="N7" s="1">
        <f>+ATAN(E7)</f>
        <v>3.7681267441764407E-2</v>
      </c>
      <c r="O7" s="1">
        <f>+ATAN(E7/F7)</f>
        <v>1.7674780489806412E-2</v>
      </c>
      <c r="P7" s="1">
        <f>+L7</f>
        <v>5</v>
      </c>
      <c r="Q7" s="1">
        <f>DEGREES(+N7-O7)</f>
        <v>1.1462872652307436</v>
      </c>
    </row>
    <row r="8" spans="2:17" x14ac:dyDescent="0.25">
      <c r="B8" s="4">
        <f>B7+1</f>
        <v>6</v>
      </c>
      <c r="C8" s="4">
        <f>B8*2*PI()</f>
        <v>37.699111843077517</v>
      </c>
      <c r="D8" s="2">
        <f>1/(('Condensateur de découplage'!$B$4*'Condensateur de découplage'!$B$5)
/1000)</f>
        <v>833.33333333333337</v>
      </c>
      <c r="E8" s="4">
        <f>C8/D8</f>
        <v>4.5238934211693019E-2</v>
      </c>
      <c r="F8" s="2">
        <f>1+(('Condensateur de découplage'!$B$4*('Condensateur de découplage'!$B$6+1))/('Condensateur de découplage'!$B$3+'Condensateur de découplage'!$B$7))</f>
        <v>2.1327102803738316</v>
      </c>
      <c r="G8" s="2">
        <f>1+E8</f>
        <v>1.045238934211693</v>
      </c>
      <c r="H8" s="4">
        <f>F8+E8</f>
        <v>2.1779492145855248</v>
      </c>
      <c r="I8" s="4">
        <f>G8*G8</f>
        <v>1.0925244295919958</v>
      </c>
      <c r="J8" s="4">
        <f>H8*H8</f>
        <v>4.7434627813137045</v>
      </c>
      <c r="K8" s="4">
        <f>SQRT(I8/J8)</f>
        <v>0.47991887377897718</v>
      </c>
      <c r="L8" s="4">
        <f>B8</f>
        <v>6</v>
      </c>
      <c r="M8" s="4">
        <f>K8*-'Condensateur de découplage'!$F$4</f>
        <v>21.080548661319561</v>
      </c>
      <c r="N8" s="1">
        <f>+ATAN(E8)</f>
        <v>4.520811063689268E-2</v>
      </c>
      <c r="O8" s="1">
        <f>+ATAN(E8/F8)</f>
        <v>2.1208764933399894E-2</v>
      </c>
      <c r="P8" s="1">
        <f>+L8</f>
        <v>6</v>
      </c>
      <c r="Q8" s="1">
        <f>DEGREES(+N8-O8)</f>
        <v>1.3750612198855623</v>
      </c>
    </row>
    <row r="9" spans="2:17" x14ac:dyDescent="0.25">
      <c r="B9" s="4">
        <f>B8+1</f>
        <v>7</v>
      </c>
      <c r="C9" s="4">
        <f>B9*2*PI()</f>
        <v>43.982297150257104</v>
      </c>
      <c r="D9" s="2">
        <f>1/(('Condensateur de découplage'!$B$4*'Condensateur de découplage'!$B$5)
/1000)</f>
        <v>833.33333333333337</v>
      </c>
      <c r="E9" s="4">
        <f>C9/D9</f>
        <v>5.277875658030852E-2</v>
      </c>
      <c r="F9" s="2">
        <f>1+(('Condensateur de découplage'!$B$4*('Condensateur de découplage'!$B$6+1))/('Condensateur de découplage'!$B$3+'Condensateur de découplage'!$B$7))</f>
        <v>2.1327102803738316</v>
      </c>
      <c r="G9" s="2">
        <f>1+E9</f>
        <v>1.0527787565803086</v>
      </c>
      <c r="H9" s="4">
        <f>F9+E9</f>
        <v>2.1854890369541402</v>
      </c>
      <c r="I9" s="4">
        <f>G9*G9</f>
        <v>1.1083431103067807</v>
      </c>
      <c r="J9" s="4">
        <f>H9*H9</f>
        <v>4.7763623306467355</v>
      </c>
      <c r="K9" s="4">
        <f>SQRT(I9/J9)</f>
        <v>0.48171312634335572</v>
      </c>
      <c r="L9" s="4">
        <f>B9</f>
        <v>7</v>
      </c>
      <c r="M9" s="4">
        <f>K9*-'Condensateur de découplage'!$F$4</f>
        <v>21.159361624427778</v>
      </c>
      <c r="N9" s="1">
        <f>+ATAN(E9)</f>
        <v>5.2729831541013822E-2</v>
      </c>
      <c r="O9" s="1">
        <f>+ATAN(E9/F9)</f>
        <v>2.4742219624693779E-2</v>
      </c>
      <c r="P9" s="1">
        <f>+L9</f>
        <v>7</v>
      </c>
      <c r="Q9" s="1">
        <f>DEGREES(+N9-O9)</f>
        <v>1.6035720414551886</v>
      </c>
    </row>
    <row r="10" spans="2:17" x14ac:dyDescent="0.25">
      <c r="B10" s="4">
        <f>B9+1</f>
        <v>8</v>
      </c>
      <c r="C10" s="4">
        <f>B10*2*PI()</f>
        <v>50.26548245743669</v>
      </c>
      <c r="D10" s="2">
        <f>1/(('Condensateur de découplage'!$B$4*'Condensateur de découplage'!$B$5)
/1000)</f>
        <v>833.33333333333337</v>
      </c>
      <c r="E10" s="4">
        <f>C10/D10</f>
        <v>6.0318578948924027E-2</v>
      </c>
      <c r="F10" s="2">
        <f>1+(('Condensateur de découplage'!$B$4*('Condensateur de découplage'!$B$6+1))/('Condensateur de découplage'!$B$3+'Condensateur de découplage'!$B$7))</f>
        <v>2.1327102803738316</v>
      </c>
      <c r="G10" s="2">
        <f>1+E10</f>
        <v>1.060318578948924</v>
      </c>
      <c r="H10" s="4">
        <f>F10+E10</f>
        <v>2.1930288593227556</v>
      </c>
      <c r="I10" s="4">
        <f>G10*G10</f>
        <v>1.1242754888642656</v>
      </c>
      <c r="J10" s="4">
        <f>H10*H10</f>
        <v>4.8093755778224665</v>
      </c>
      <c r="K10" s="4">
        <f>SQRT(I10/J10)</f>
        <v>0.48349504131759047</v>
      </c>
      <c r="L10" s="4">
        <f>B10</f>
        <v>8</v>
      </c>
      <c r="M10" s="4">
        <f>K10*-'Condensateur de découplage'!$F$4</f>
        <v>21.237632656006312</v>
      </c>
      <c r="N10" s="1">
        <f>+ATAN(E10)</f>
        <v>6.0245585243398542E-2</v>
      </c>
      <c r="O10" s="1">
        <f>+ATAN(E10/F10)</f>
        <v>2.8275056472335754E-2</v>
      </c>
      <c r="P10" s="1">
        <f>+L10</f>
        <v>8</v>
      </c>
      <c r="Q10" s="1">
        <f>DEGREES(+N10-O10)</f>
        <v>1.8317763673834682</v>
      </c>
    </row>
    <row r="11" spans="2:17" x14ac:dyDescent="0.25">
      <c r="B11" s="4">
        <f>B10+1</f>
        <v>9</v>
      </c>
      <c r="C11" s="4">
        <f>B11*2*PI()</f>
        <v>56.548667764616276</v>
      </c>
      <c r="D11" s="2">
        <f>1/(('Condensateur de découplage'!$B$4*'Condensateur de découplage'!$B$5)
/1000)</f>
        <v>833.33333333333337</v>
      </c>
      <c r="E11" s="4">
        <f>C11/D11</f>
        <v>6.7858401317539535E-2</v>
      </c>
      <c r="F11" s="2">
        <f>1+(('Condensateur de découplage'!$B$4*('Condensateur de découplage'!$B$6+1))/('Condensateur de découplage'!$B$3+'Condensateur de découplage'!$B$7))</f>
        <v>2.1327102803738316</v>
      </c>
      <c r="G11" s="2">
        <f>1+E11</f>
        <v>1.0678584013175396</v>
      </c>
      <c r="H11" s="4">
        <f>F11+E11</f>
        <v>2.200568681691371</v>
      </c>
      <c r="I11" s="4">
        <f>G11*G11</f>
        <v>1.1403215652644516</v>
      </c>
      <c r="J11" s="4">
        <f>H11*H11</f>
        <v>4.8425025228408982</v>
      </c>
      <c r="K11" s="4">
        <f>SQRT(I11/J11)</f>
        <v>0.48526474551877063</v>
      </c>
      <c r="L11" s="4">
        <f>B11</f>
        <v>9</v>
      </c>
      <c r="M11" s="4">
        <f>K11*-'Condensateur de découplage'!$F$4</f>
        <v>21.31536732652544</v>
      </c>
      <c r="N11" s="1">
        <f>+ATAN(E11)</f>
        <v>6.7754530869298335E-2</v>
      </c>
      <c r="O11" s="1">
        <f>+ATAN(E11/F11)</f>
        <v>3.180718747746436E-2</v>
      </c>
      <c r="P11" s="1">
        <f>+L11</f>
        <v>9</v>
      </c>
      <c r="Q11" s="1">
        <f>DEGREES(+N11-O11)</f>
        <v>2.0596310610595761</v>
      </c>
    </row>
    <row r="12" spans="2:17" x14ac:dyDescent="0.25">
      <c r="B12" s="4">
        <f>B11+1</f>
        <v>10</v>
      </c>
      <c r="C12" s="4">
        <f>B12*2*PI()</f>
        <v>62.831853071795862</v>
      </c>
      <c r="D12" s="2">
        <f>1/(('Condensateur de découplage'!$B$4*'Condensateur de découplage'!$B$5)
/1000)</f>
        <v>833.33333333333337</v>
      </c>
      <c r="E12" s="4">
        <f>C12/D12</f>
        <v>7.5398223686155036E-2</v>
      </c>
      <c r="F12" s="2">
        <f>1+(('Condensateur de découplage'!$B$4*('Condensateur de découplage'!$B$6+1))/('Condensateur de découplage'!$B$3+'Condensateur de découplage'!$B$7))</f>
        <v>2.1327102803738316</v>
      </c>
      <c r="G12" s="2">
        <f>1+E12</f>
        <v>1.075398223686155</v>
      </c>
      <c r="H12" s="4">
        <f>F12+E12</f>
        <v>2.2081085040599868</v>
      </c>
      <c r="I12" s="4">
        <f>G12*G12</f>
        <v>1.1564813395073374</v>
      </c>
      <c r="J12" s="4">
        <f>H12*H12</f>
        <v>4.8757431657020325</v>
      </c>
      <c r="K12" s="4">
        <f>SQRT(I12/J12)</f>
        <v>0.48702236403186289</v>
      </c>
      <c r="L12" s="4">
        <f>B12</f>
        <v>10</v>
      </c>
      <c r="M12" s="4">
        <f>K12*-'Condensateur de découplage'!$F$4</f>
        <v>21.39257113037155</v>
      </c>
      <c r="N12" s="1">
        <f>+ATAN(E12)</f>
        <v>7.5255832136932072E-2</v>
      </c>
      <c r="O12" s="1">
        <f>+ATAN(E12/F12)</f>
        <v>3.5338524746822995E-2</v>
      </c>
      <c r="P12" s="1">
        <f>+L12</f>
        <v>10</v>
      </c>
      <c r="Q12" s="1">
        <f>DEGREES(+N12-O12)</f>
        <v>2.2870932429796214</v>
      </c>
    </row>
    <row r="13" spans="2:17" x14ac:dyDescent="0.25">
      <c r="B13" s="4">
        <f>B12+10</f>
        <v>20</v>
      </c>
      <c r="C13" s="4">
        <f>B13*2*PI()</f>
        <v>125.66370614359172</v>
      </c>
      <c r="D13" s="2">
        <f>1/(('Condensateur de découplage'!$B$4*'Condensateur de découplage'!$B$5)
/1000)</f>
        <v>833.33333333333337</v>
      </c>
      <c r="E13" s="4">
        <f>C13/D13</f>
        <v>0.15079644737231007</v>
      </c>
      <c r="F13" s="2">
        <f>1+(('Condensateur de découplage'!$B$4*('Condensateur de découplage'!$B$6+1))/('Condensateur de découplage'!$B$3+'Condensateur de découplage'!$B$7))</f>
        <v>2.1327102803738316</v>
      </c>
      <c r="G13" s="2">
        <f>1+E13</f>
        <v>1.15079644737231</v>
      </c>
      <c r="H13" s="4">
        <f>F13+E13</f>
        <v>2.2835067277461416</v>
      </c>
      <c r="I13" s="4">
        <f>G13*G13</f>
        <v>1.32433246328473</v>
      </c>
      <c r="J13" s="4">
        <f>H13*H13</f>
        <v>5.2144029756618915</v>
      </c>
      <c r="K13" s="4">
        <f>SQRT(I13/J13)</f>
        <v>0.50396017379294733</v>
      </c>
      <c r="L13" s="4">
        <f>B13</f>
        <v>20</v>
      </c>
      <c r="M13" s="4">
        <f>K13*-'Condensateur de découplage'!$F$4</f>
        <v>22.136568381559371</v>
      </c>
      <c r="N13" s="1">
        <f>+ATAN(E13)</f>
        <v>0.14966877809032958</v>
      </c>
      <c r="O13" s="1">
        <f>+ATAN(E13/F13)</f>
        <v>7.058900698985604E-2</v>
      </c>
      <c r="P13" s="1">
        <f>+L13</f>
        <v>20</v>
      </c>
      <c r="Q13" s="1">
        <f>DEGREES(+N13-O13)</f>
        <v>4.5309371289177509</v>
      </c>
    </row>
    <row r="14" spans="2:17" x14ac:dyDescent="0.25">
      <c r="B14" s="4">
        <f>B13+10</f>
        <v>30</v>
      </c>
      <c r="C14" s="4">
        <f>B14*2*PI()</f>
        <v>188.49555921538757</v>
      </c>
      <c r="D14" s="2">
        <f>1/(('Condensateur de découplage'!$B$4*'Condensateur de découplage'!$B$5)
/1000)</f>
        <v>833.33333333333337</v>
      </c>
      <c r="E14" s="4">
        <f>C14/D14</f>
        <v>0.22619467105846508</v>
      </c>
      <c r="F14" s="2">
        <f>1+(('Condensateur de découplage'!$B$4*('Condensateur de découplage'!$B$6+1))/('Condensateur de découplage'!$B$3+'Condensateur de découplage'!$B$7))</f>
        <v>2.1327102803738316</v>
      </c>
      <c r="G14" s="2">
        <f>1+E14</f>
        <v>1.226194671058465</v>
      </c>
      <c r="H14" s="4">
        <f>F14+E14</f>
        <v>2.3589049514322968</v>
      </c>
      <c r="I14" s="4">
        <f>G14*G14</f>
        <v>1.5035533713321771</v>
      </c>
      <c r="J14" s="4">
        <f>H14*H14</f>
        <v>5.5644325698918067</v>
      </c>
      <c r="K14" s="4">
        <f>SQRT(I14/J14)</f>
        <v>0.519815209304612</v>
      </c>
      <c r="L14" s="4">
        <f>B14</f>
        <v>30</v>
      </c>
      <c r="M14" s="4">
        <f>K14*-'Condensateur de découplage'!$F$4</f>
        <v>22.83300452085679</v>
      </c>
      <c r="N14" s="1">
        <f>+ATAN(E14)</f>
        <v>0.22245125611784025</v>
      </c>
      <c r="O14" s="1">
        <f>+ATAN(E14/F14)</f>
        <v>0.10566471325897564</v>
      </c>
      <c r="P14" s="1">
        <f>+L14</f>
        <v>30</v>
      </c>
      <c r="Q14" s="1">
        <f>DEGREES(+N14-O14)</f>
        <v>6.6913760097366453</v>
      </c>
    </row>
    <row r="15" spans="2:17" x14ac:dyDescent="0.25">
      <c r="B15" s="4">
        <f>B14+10</f>
        <v>40</v>
      </c>
      <c r="C15" s="4">
        <f>B15*2*PI()</f>
        <v>251.32741228718345</v>
      </c>
      <c r="D15" s="2">
        <f>1/(('Condensateur de découplage'!$B$4*'Condensateur de découplage'!$B$5)
/1000)</f>
        <v>833.33333333333337</v>
      </c>
      <c r="E15" s="4">
        <f>C15/D15</f>
        <v>0.30159289474462014</v>
      </c>
      <c r="F15" s="2">
        <f>1+(('Condensateur de découplage'!$B$4*('Condensateur de découplage'!$B$6+1))/('Condensateur de découplage'!$B$3+'Condensateur de découplage'!$B$7))</f>
        <v>2.1327102803738316</v>
      </c>
      <c r="G15" s="2">
        <f>1+E15</f>
        <v>1.30159289474462</v>
      </c>
      <c r="H15" s="4">
        <f>F15+E15</f>
        <v>2.4343031751184516</v>
      </c>
      <c r="I15" s="4">
        <f>G15*G15</f>
        <v>1.6941440636496796</v>
      </c>
      <c r="J15" s="4">
        <f>H15*H15</f>
        <v>5.9258319483917745</v>
      </c>
      <c r="K15" s="4">
        <f>SQRT(I15/J15)</f>
        <v>0.53468808160318215</v>
      </c>
      <c r="L15" s="4">
        <f>B15</f>
        <v>40</v>
      </c>
      <c r="M15" s="4">
        <f>K15*-'Condensateur de découplage'!$F$4</f>
        <v>23.486298911541649</v>
      </c>
      <c r="N15" s="1">
        <f>+ATAN(E15)</f>
        <v>0.29291752436318452</v>
      </c>
      <c r="O15" s="1">
        <f>+ATAN(E15/F15)</f>
        <v>0.14048147987253856</v>
      </c>
      <c r="P15" s="1">
        <f>+L15</f>
        <v>40</v>
      </c>
      <c r="Q15" s="1">
        <f>DEGREES(+N15-O15)</f>
        <v>8.7339419949824588</v>
      </c>
    </row>
    <row r="16" spans="2:17" x14ac:dyDescent="0.25">
      <c r="B16" s="4">
        <f>B15+10</f>
        <v>50</v>
      </c>
      <c r="C16" s="4">
        <f>B16*2*PI()</f>
        <v>314.15926535897933</v>
      </c>
      <c r="D16" s="2">
        <f>1/(('Condensateur de découplage'!$B$4*'Condensateur de découplage'!$B$5)
/1000)</f>
        <v>833.33333333333337</v>
      </c>
      <c r="E16" s="4">
        <f>C16/D16</f>
        <v>0.37699111843077515</v>
      </c>
      <c r="F16" s="2">
        <f>1+(('Condensateur de découplage'!$B$4*('Condensateur de découplage'!$B$6+1))/('Condensateur de découplage'!$B$3+'Condensateur de découplage'!$B$7))</f>
        <v>2.1327102803738316</v>
      </c>
      <c r="G16" s="2">
        <f>1+E16</f>
        <v>1.3769911184307753</v>
      </c>
      <c r="H16" s="4">
        <f>F16+E16</f>
        <v>2.5097013988046069</v>
      </c>
      <c r="I16" s="4">
        <f>G16*G16</f>
        <v>1.8961045402372374</v>
      </c>
      <c r="J16" s="4">
        <f>H16*H16</f>
        <v>6.2986011111618003</v>
      </c>
      <c r="K16" s="4">
        <f>SQRT(I16/J16)</f>
        <v>0.54866731121345691</v>
      </c>
      <c r="L16" s="4">
        <f>B16</f>
        <v>50</v>
      </c>
      <c r="M16" s="4">
        <f>K16*-'Condensateur de découplage'!$F$4</f>
        <v>24.100339838348109</v>
      </c>
      <c r="N16" s="1">
        <f>+ATAN(E16)</f>
        <v>0.36051516460515703</v>
      </c>
      <c r="O16" s="1">
        <f>+ATAN(E16/F16)</f>
        <v>0.1749588804245735</v>
      </c>
      <c r="P16" s="1">
        <f>+L16</f>
        <v>50</v>
      </c>
      <c r="Q16" s="1">
        <f>DEGREES(+N16-O16)</f>
        <v>10.63159194567756</v>
      </c>
    </row>
    <row r="17" spans="2:17" x14ac:dyDescent="0.25">
      <c r="B17" s="4">
        <f>B16+10</f>
        <v>60</v>
      </c>
      <c r="C17" s="4">
        <f>B17*2*PI()</f>
        <v>376.99111843077515</v>
      </c>
      <c r="D17" s="2">
        <f>1/(('Condensateur de découplage'!$B$4*'Condensateur de découplage'!$B$5)
/1000)</f>
        <v>833.33333333333337</v>
      </c>
      <c r="E17" s="4">
        <f>C17/D17</f>
        <v>0.45238934211693016</v>
      </c>
      <c r="F17" s="2">
        <f>1+(('Condensateur de découplage'!$B$4*('Condensateur de découplage'!$B$6+1))/('Condensateur de découplage'!$B$3+'Condensateur de découplage'!$B$7))</f>
        <v>2.1327102803738316</v>
      </c>
      <c r="G17" s="2">
        <f>1+E17</f>
        <v>1.45238934211693</v>
      </c>
      <c r="H17" s="4">
        <f>F17+E17</f>
        <v>2.5850996224907616</v>
      </c>
      <c r="I17" s="4">
        <f>G17*G17</f>
        <v>2.1094348010948489</v>
      </c>
      <c r="J17" s="4">
        <f>H17*H17</f>
        <v>6.6827400582018788</v>
      </c>
      <c r="K17" s="4">
        <f>SQRT(I17/J17)</f>
        <v>0.56183109133625675</v>
      </c>
      <c r="L17" s="4">
        <f>B17</f>
        <v>60</v>
      </c>
      <c r="M17" s="4">
        <f>K17*-'Condensateur de découplage'!$F$4</f>
        <v>24.678561955891652</v>
      </c>
      <c r="N17" s="1">
        <f>+ATAN(E17)</f>
        <v>0.4248391273652895</v>
      </c>
      <c r="O17" s="1">
        <f>+ATAN(E17/F17)</f>
        <v>0.20902126123988088</v>
      </c>
      <c r="P17" s="1">
        <f>+L17</f>
        <v>60</v>
      </c>
      <c r="Q17" s="1">
        <f>DEGREES(+N17-O17)</f>
        <v>12.365452872505331</v>
      </c>
    </row>
    <row r="18" spans="2:17" x14ac:dyDescent="0.25">
      <c r="B18" s="4">
        <f>B17+10</f>
        <v>70</v>
      </c>
      <c r="C18" s="4">
        <f>B18*2*PI()</f>
        <v>439.82297150257102</v>
      </c>
      <c r="D18" s="2">
        <f>1/(('Condensateur de découplage'!$B$4*'Condensateur de découplage'!$B$5)
/1000)</f>
        <v>833.33333333333337</v>
      </c>
      <c r="E18" s="4">
        <f>C18/D18</f>
        <v>0.52778756580308517</v>
      </c>
      <c r="F18" s="2">
        <f>1+(('Condensateur de découplage'!$B$4*('Condensateur de découplage'!$B$6+1))/('Condensateur de découplage'!$B$3+'Condensateur de découplage'!$B$7))</f>
        <v>2.1327102803738316</v>
      </c>
      <c r="G18" s="2">
        <f>1+E18</f>
        <v>1.5277875658030853</v>
      </c>
      <c r="H18" s="4">
        <f>F18+E18</f>
        <v>2.6604978461769169</v>
      </c>
      <c r="I18" s="4">
        <f>G18*G18</f>
        <v>2.3341348462225167</v>
      </c>
      <c r="J18" s="4">
        <f>H18*H18</f>
        <v>7.0782487895120134</v>
      </c>
      <c r="K18" s="4">
        <f>SQRT(I18/J18)</f>
        <v>0.5742487512246951</v>
      </c>
      <c r="L18" s="4">
        <f>B18</f>
        <v>70</v>
      </c>
      <c r="M18" s="4">
        <f>K18*-'Condensateur de découplage'!$F$4</f>
        <v>25.224010567813711</v>
      </c>
      <c r="N18" s="1">
        <f>+ATAN(E18)</f>
        <v>0.4856297488373264</v>
      </c>
      <c r="O18" s="1">
        <f>+ATAN(E18/F18)</f>
        <v>0.24259861453497777</v>
      </c>
      <c r="P18" s="1">
        <f>+L18</f>
        <v>70</v>
      </c>
      <c r="Q18" s="1">
        <f>DEGREES(+N18-O18)</f>
        <v>13.924658285801666</v>
      </c>
    </row>
    <row r="19" spans="2:17" x14ac:dyDescent="0.25">
      <c r="B19" s="4">
        <f>B18+10</f>
        <v>80</v>
      </c>
      <c r="C19" s="4">
        <f>B19*2*PI()</f>
        <v>502.6548245743669</v>
      </c>
      <c r="D19" s="2">
        <f>1/(('Condensateur de découplage'!$B$4*'Condensateur de découplage'!$B$5)
/1000)</f>
        <v>833.33333333333337</v>
      </c>
      <c r="E19" s="4">
        <f>C19/D19</f>
        <v>0.60318578948924029</v>
      </c>
      <c r="F19" s="2">
        <f>1+(('Condensateur de découplage'!$B$4*('Condensateur de découplage'!$B$6+1))/('Condensateur de découplage'!$B$3+'Condensateur de découplage'!$B$7))</f>
        <v>2.1327102803738316</v>
      </c>
      <c r="G19" s="2">
        <f>1+E19</f>
        <v>1.6031857894892403</v>
      </c>
      <c r="H19" s="4">
        <f>F19+E19</f>
        <v>2.7358960698630721</v>
      </c>
      <c r="I19" s="4">
        <f>G19*G19</f>
        <v>2.5702046756202388</v>
      </c>
      <c r="J19" s="4">
        <f>H19*H19</f>
        <v>7.4851273050922043</v>
      </c>
      <c r="K19" s="4">
        <f>SQRT(I19/J19)</f>
        <v>0.58598197758640647</v>
      </c>
      <c r="L19" s="4">
        <f>B19</f>
        <v>80</v>
      </c>
      <c r="M19" s="4">
        <f>K19*-'Condensateur de découplage'!$F$4</f>
        <v>25.739395277159911</v>
      </c>
      <c r="N19" s="1">
        <f>+ATAN(E19)</f>
        <v>0.54275870053436426</v>
      </c>
      <c r="O19" s="1">
        <f>+ATAN(E19/F19)</f>
        <v>0.27562726894647344</v>
      </c>
      <c r="P19" s="1">
        <f>+L19</f>
        <v>80</v>
      </c>
      <c r="Q19" s="1">
        <f>DEGREES(+N19-O19)</f>
        <v>15.305503605273827</v>
      </c>
    </row>
    <row r="20" spans="2:17" x14ac:dyDescent="0.25">
      <c r="B20" s="4">
        <f>B19+10</f>
        <v>90</v>
      </c>
      <c r="C20" s="4">
        <f>B20*2*PI()</f>
        <v>565.48667764616278</v>
      </c>
      <c r="D20" s="2">
        <f>1/(('Condensateur de découplage'!$B$4*'Condensateur de découplage'!$B$5)
/1000)</f>
        <v>833.33333333333337</v>
      </c>
      <c r="E20" s="4">
        <f>C20/D20</f>
        <v>0.6785840131753953</v>
      </c>
      <c r="F20" s="2">
        <f>1+(('Condensateur de découplage'!$B$4*('Condensateur de découplage'!$B$6+1))/('Condensateur de découplage'!$B$3+'Condensateur de découplage'!$B$7))</f>
        <v>2.1327102803738316</v>
      </c>
      <c r="G20" s="2">
        <f>1+E20</f>
        <v>1.6785840131753953</v>
      </c>
      <c r="H20" s="4">
        <f>F20+E20</f>
        <v>2.8112942935492269</v>
      </c>
      <c r="I20" s="4">
        <f>G20*G20</f>
        <v>2.8176442892880158</v>
      </c>
      <c r="J20" s="4">
        <f>H20*H20</f>
        <v>7.9033756049424468</v>
      </c>
      <c r="K20" s="4">
        <f>SQRT(I20/J20)</f>
        <v>0.59708583943952809</v>
      </c>
      <c r="L20" s="4">
        <f>B20</f>
        <v>90</v>
      </c>
      <c r="M20" s="4">
        <f>K20*-'Condensateur de découplage'!$F$4</f>
        <v>26.227135003418525</v>
      </c>
      <c r="N20" s="1">
        <f>+ATAN(E20)</f>
        <v>0.59620775812876392</v>
      </c>
      <c r="O20" s="1">
        <f>+ATAN(E20/F20)</f>
        <v>0.30805038749867381</v>
      </c>
      <c r="P20" s="1">
        <f>+L20</f>
        <v>90</v>
      </c>
      <c r="Q20" s="1">
        <f>DEGREES(+N20-O20)</f>
        <v>16.510201172691186</v>
      </c>
    </row>
    <row r="21" spans="2:17" x14ac:dyDescent="0.25">
      <c r="B21" s="4">
        <f>B20+10</f>
        <v>100</v>
      </c>
      <c r="C21" s="4">
        <f>B21*2*PI()</f>
        <v>628.31853071795865</v>
      </c>
      <c r="D21" s="2">
        <f>1/(('Condensateur de découplage'!$B$4*'Condensateur de découplage'!$B$5)
/1000)</f>
        <v>833.33333333333337</v>
      </c>
      <c r="E21" s="4">
        <f>C21/D21</f>
        <v>0.7539822368615503</v>
      </c>
      <c r="F21" s="2">
        <f>1+(('Condensateur de découplage'!$B$4*('Condensateur de découplage'!$B$6+1))/('Condensateur de découplage'!$B$3+'Condensateur de découplage'!$B$7))</f>
        <v>2.1327102803738316</v>
      </c>
      <c r="G21" s="2">
        <f>1+E21</f>
        <v>1.7539822368615503</v>
      </c>
      <c r="H21" s="4">
        <f>F21+E21</f>
        <v>2.8866925172353817</v>
      </c>
      <c r="I21" s="4">
        <f>G21*G21</f>
        <v>3.0764536872258477</v>
      </c>
      <c r="J21" s="4">
        <f>H21*H21</f>
        <v>8.3329936890627447</v>
      </c>
      <c r="K21" s="4">
        <f>SQRT(I21/J21)</f>
        <v>0.6076096523579031</v>
      </c>
      <c r="L21" s="4">
        <f>B21</f>
        <v>100</v>
      </c>
      <c r="M21" s="4">
        <f>K21*-'Condensateur de découplage'!$F$4</f>
        <v>26.68939594469294</v>
      </c>
      <c r="N21" s="1">
        <f>+ATAN(E21)</f>
        <v>0.64604487254999821</v>
      </c>
      <c r="O21" s="1">
        <f>+ATAN(E21/F21)</f>
        <v>0.3398182730894409</v>
      </c>
      <c r="P21" s="1">
        <f>+L21</f>
        <v>100</v>
      </c>
      <c r="Q21" s="1">
        <f>DEGREES(+N21-O21)</f>
        <v>17.545491723733065</v>
      </c>
    </row>
    <row r="22" spans="2:17" x14ac:dyDescent="0.25">
      <c r="B22" s="4">
        <f>B21+100</f>
        <v>200</v>
      </c>
      <c r="C22" s="4">
        <f>B22*2*PI()</f>
        <v>1256.6370614359173</v>
      </c>
      <c r="D22" s="2">
        <f>1/(('Condensateur de découplage'!$B$4*'Condensateur de découplage'!$B$5)
/1000)</f>
        <v>833.33333333333337</v>
      </c>
      <c r="E22" s="4">
        <f>C22/D22</f>
        <v>1.5079644737231006</v>
      </c>
      <c r="F22" s="2">
        <f>1+(('Condensateur de découplage'!$B$4*('Condensateur de découplage'!$B$6+1))/('Condensateur de découplage'!$B$3+'Condensateur de découplage'!$B$7))</f>
        <v>2.1327102803738316</v>
      </c>
      <c r="G22" s="2">
        <f>1+E22</f>
        <v>2.5079644737231006</v>
      </c>
      <c r="H22" s="4">
        <f>F22+E22</f>
        <v>3.6406747540969322</v>
      </c>
      <c r="I22" s="4">
        <f>G22*G22</f>
        <v>6.2898858014571886</v>
      </c>
      <c r="J22" s="4">
        <f>H22*H22</f>
        <v>13.254512665118758</v>
      </c>
      <c r="K22" s="4">
        <f>SQRT(I22/J22)</f>
        <v>0.68887353117738204</v>
      </c>
      <c r="L22" s="4">
        <f>B22</f>
        <v>200</v>
      </c>
      <c r="M22" s="4">
        <f>K22*-'Condensateur de découplage'!$F$4</f>
        <v>30.258930808726127</v>
      </c>
      <c r="N22" s="1">
        <f>+ATAN(E22)</f>
        <v>0.98523535047269062</v>
      </c>
      <c r="O22" s="1">
        <f>+ATAN(E22/F22)</f>
        <v>0.61545175375498273</v>
      </c>
      <c r="P22" s="1">
        <f>+L22</f>
        <v>200</v>
      </c>
      <c r="Q22" s="1">
        <f>DEGREES(+N22-O22)</f>
        <v>21.187039425092344</v>
      </c>
    </row>
    <row r="23" spans="2:17" x14ac:dyDescent="0.25">
      <c r="B23" s="4">
        <f>B22+100</f>
        <v>300</v>
      </c>
      <c r="C23" s="4">
        <f>B23*2*PI()</f>
        <v>1884.9555921538758</v>
      </c>
      <c r="D23" s="2">
        <f>1/(('Condensateur de découplage'!$B$4*'Condensateur de découplage'!$B$5)
/1000)</f>
        <v>833.33333333333337</v>
      </c>
      <c r="E23" s="4">
        <f>C23/D23</f>
        <v>2.2619467105846507</v>
      </c>
      <c r="F23" s="2">
        <f>1+(('Condensateur de découplage'!$B$4*('Condensateur de découplage'!$B$6+1))/('Condensateur de découplage'!$B$3+'Condensateur de découplage'!$B$7))</f>
        <v>2.1327102803738316</v>
      </c>
      <c r="G23" s="2">
        <f>1+E23</f>
        <v>3.2619467105846507</v>
      </c>
      <c r="H23" s="4">
        <f>F23+E23</f>
        <v>4.3946569909584827</v>
      </c>
      <c r="I23" s="4">
        <f>G23*G23</f>
        <v>10.640296342694024</v>
      </c>
      <c r="J23" s="4">
        <f>H23*H23</f>
        <v>19.313010068180265</v>
      </c>
      <c r="K23" s="4">
        <f>SQRT(I23/J23)</f>
        <v>0.74225285779885508</v>
      </c>
      <c r="L23" s="4">
        <f>B23</f>
        <v>300</v>
      </c>
      <c r="M23" s="4">
        <f>K23*-'Condensateur de découplage'!$F$4</f>
        <v>32.60363020237962</v>
      </c>
      <c r="N23" s="1">
        <f>+ATAN(E23)</f>
        <v>1.1545338874348852</v>
      </c>
      <c r="O23" s="1">
        <f>+ATAN(E23/F23)</f>
        <v>0.81479731670462041</v>
      </c>
      <c r="P23" s="1">
        <f>+L23</f>
        <v>300</v>
      </c>
      <c r="Q23" s="1">
        <f>DEGREES(+N23-O23)</f>
        <v>19.465471649091945</v>
      </c>
    </row>
    <row r="24" spans="2:17" x14ac:dyDescent="0.25">
      <c r="B24" s="4">
        <f>B23+100</f>
        <v>400</v>
      </c>
      <c r="C24" s="4">
        <f>B24*2*PI()</f>
        <v>2513.2741228718346</v>
      </c>
      <c r="D24" s="2">
        <f>1/(('Condensateur de découplage'!$B$4*'Condensateur de découplage'!$B$5)
/1000)</f>
        <v>833.33333333333337</v>
      </c>
      <c r="E24" s="4">
        <f>C24/D24</f>
        <v>3.0159289474462012</v>
      </c>
      <c r="F24" s="2">
        <f>1+(('Condensateur de découplage'!$B$4*('Condensateur de découplage'!$B$6+1))/('Condensateur de découplage'!$B$3+'Condensateur de découplage'!$B$7))</f>
        <v>2.1327102803738316</v>
      </c>
      <c r="G24" s="2">
        <f>1+E24</f>
        <v>4.0159289474462012</v>
      </c>
      <c r="H24" s="4">
        <f>F24+E24</f>
        <v>5.1486392278200324</v>
      </c>
      <c r="I24" s="4">
        <f>G24*G24</f>
        <v>16.127685310936354</v>
      </c>
      <c r="J24" s="4">
        <f>H24*H24</f>
        <v>26.508485898247258</v>
      </c>
      <c r="K24" s="4">
        <f>SQRT(I24/J24)</f>
        <v>0.77999812566913374</v>
      </c>
      <c r="L24" s="4">
        <f>B24</f>
        <v>400</v>
      </c>
      <c r="M24" s="4">
        <f>K24*-'Condensateur de découplage'!$F$4</f>
        <v>34.26159991256943</v>
      </c>
      <c r="N24" s="1">
        <f>+ATAN(E24)</f>
        <v>1.2506310900758446</v>
      </c>
      <c r="O24" s="1">
        <f>+ATAN(E24/F24)</f>
        <v>0.95528866265650592</v>
      </c>
      <c r="P24" s="1">
        <f>+L24</f>
        <v>400</v>
      </c>
      <c r="Q24" s="1">
        <f>DEGREES(+N24-O24)</f>
        <v>16.921874602276947</v>
      </c>
    </row>
    <row r="25" spans="2:17" x14ac:dyDescent="0.25">
      <c r="B25" s="4">
        <f>B24+100</f>
        <v>500</v>
      </c>
      <c r="C25" s="4">
        <f>B25*2*PI()</f>
        <v>3141.5926535897929</v>
      </c>
      <c r="D25" s="2">
        <f>1/(('Condensateur de découplage'!$B$4*'Condensateur de découplage'!$B$5)
/1000)</f>
        <v>833.33333333333337</v>
      </c>
      <c r="E25" s="4">
        <f>C25/D25</f>
        <v>3.7699111843077513</v>
      </c>
      <c r="F25" s="2">
        <f>1+(('Condensateur de découplage'!$B$4*('Condensateur de découplage'!$B$6+1))/('Condensateur de découplage'!$B$3+'Condensateur de découplage'!$B$7))</f>
        <v>2.1327102803738316</v>
      </c>
      <c r="G25" s="2">
        <f>1+E25</f>
        <v>4.7699111843077517</v>
      </c>
      <c r="H25" s="4">
        <f>F25+E25</f>
        <v>5.9026214646815829</v>
      </c>
      <c r="I25" s="4">
        <f>G25*G25</f>
        <v>22.75205270618418</v>
      </c>
      <c r="J25" s="4">
        <f>H25*H25</f>
        <v>34.840940155319757</v>
      </c>
      <c r="K25" s="4">
        <f>SQRT(I25/J25)</f>
        <v>0.80810047075669367</v>
      </c>
      <c r="L25" s="4">
        <f>B25</f>
        <v>500</v>
      </c>
      <c r="M25" s="4">
        <f>K25*-'Condensateur de découplage'!$F$4</f>
        <v>35.496001986508979</v>
      </c>
      <c r="N25" s="1">
        <f>+ATAN(E25)</f>
        <v>1.3115093180978645</v>
      </c>
      <c r="O25" s="1">
        <f>+ATAN(E25/F25)</f>
        <v>1.055964957476252</v>
      </c>
      <c r="P25" s="1">
        <f>+L25</f>
        <v>500</v>
      </c>
      <c r="Q25" s="1">
        <f>DEGREES(+N25-O25)</f>
        <v>14.64161334198751</v>
      </c>
    </row>
    <row r="26" spans="2:17" x14ac:dyDescent="0.25">
      <c r="B26" s="4">
        <f>B25+100</f>
        <v>600</v>
      </c>
      <c r="C26" s="4">
        <f>B26*2*PI()</f>
        <v>3769.9111843077517</v>
      </c>
      <c r="D26" s="2">
        <f>1/(('Condensateur de découplage'!$B$4*'Condensateur de découplage'!$B$5)
/1000)</f>
        <v>833.33333333333337</v>
      </c>
      <c r="E26" s="4">
        <f>C26/D26</f>
        <v>4.5238934211693014</v>
      </c>
      <c r="F26" s="2">
        <f>1+(('Condensateur de découplage'!$B$4*('Condensateur de découplage'!$B$6+1))/('Condensateur de découplage'!$B$3+'Condensateur de découplage'!$B$7))</f>
        <v>2.1327102803738316</v>
      </c>
      <c r="G26" s="2">
        <f>1+E26</f>
        <v>5.5238934211693014</v>
      </c>
      <c r="H26" s="4">
        <f>F26+E26</f>
        <v>6.6566037015431334</v>
      </c>
      <c r="I26" s="4">
        <f>G26*G26</f>
        <v>30.513398528437488</v>
      </c>
      <c r="J26" s="4">
        <f>H26*H26</f>
        <v>44.310372839397743</v>
      </c>
      <c r="K26" s="4">
        <f>SQRT(I26/J26)</f>
        <v>0.82983660569860163</v>
      </c>
      <c r="L26" s="4">
        <f>B26</f>
        <v>600</v>
      </c>
      <c r="M26" s="4">
        <f>K26*-'Condensateur de découplage'!$F$4</f>
        <v>36.450766792368483</v>
      </c>
      <c r="N26" s="1">
        <f>+ATAN(E26)</f>
        <v>1.3532461161841791</v>
      </c>
      <c r="O26" s="1">
        <f>+ATAN(E26/F26)</f>
        <v>1.1302627909290393</v>
      </c>
      <c r="P26" s="1">
        <f>+L26</f>
        <v>600</v>
      </c>
      <c r="Q26" s="1">
        <f>DEGREES(+N26-O26)</f>
        <v>12.776003438912415</v>
      </c>
    </row>
    <row r="27" spans="2:17" x14ac:dyDescent="0.25">
      <c r="B27" s="4">
        <f>B26+100</f>
        <v>700</v>
      </c>
      <c r="C27" s="4">
        <f>B27*2*PI()</f>
        <v>4398.22971502571</v>
      </c>
      <c r="D27" s="2">
        <f>1/(('Condensateur de découplage'!$B$4*'Condensateur de découplage'!$B$5)
/1000)</f>
        <v>833.33333333333337</v>
      </c>
      <c r="E27" s="4">
        <f>C27/D27</f>
        <v>5.2778756580308519</v>
      </c>
      <c r="F27" s="2">
        <f>1+(('Condensateur de découplage'!$B$4*('Condensateur de découplage'!$B$6+1))/('Condensateur de découplage'!$B$3+'Condensateur de découplage'!$B$7))</f>
        <v>2.1327102803738316</v>
      </c>
      <c r="G27" s="2">
        <f>1+E27</f>
        <v>6.2778756580308519</v>
      </c>
      <c r="H27" s="4">
        <f>F27+E27</f>
        <v>7.410585938404683</v>
      </c>
      <c r="I27" s="4">
        <f>G27*G27</f>
        <v>39.411722777696305</v>
      </c>
      <c r="J27" s="4">
        <f>H27*H27</f>
        <v>54.916783950481218</v>
      </c>
      <c r="K27" s="4">
        <f>SQRT(I27/J27)</f>
        <v>0.84714970047055749</v>
      </c>
      <c r="L27" s="4">
        <f>B27</f>
        <v>700</v>
      </c>
      <c r="M27" s="4">
        <f>K27*-'Condensateur de découplage'!$F$4</f>
        <v>37.211248525342249</v>
      </c>
      <c r="N27" s="1">
        <f>+ATAN(E27)</f>
        <v>1.3835457991497915</v>
      </c>
      <c r="O27" s="1">
        <f>+ATAN(E27/F27)</f>
        <v>1.186773383093046</v>
      </c>
      <c r="P27" s="1">
        <f>+L27</f>
        <v>700</v>
      </c>
      <c r="Q27" s="1">
        <f>DEGREES(+N27-O27)</f>
        <v>11.274228964643786</v>
      </c>
    </row>
    <row r="28" spans="2:17" x14ac:dyDescent="0.25">
      <c r="B28" s="4">
        <f>B27+100</f>
        <v>800</v>
      </c>
      <c r="C28" s="4">
        <f>B28*2*PI()</f>
        <v>5026.5482457436692</v>
      </c>
      <c r="D28" s="2">
        <f>1/(('Condensateur de découplage'!$B$4*'Condensateur de découplage'!$B$5)
/1000)</f>
        <v>833.33333333333337</v>
      </c>
      <c r="E28" s="4">
        <f>C28/D28</f>
        <v>6.0318578948924024</v>
      </c>
      <c r="F28" s="2">
        <f>1+(('Condensateur de découplage'!$B$4*('Condensateur de découplage'!$B$6+1))/('Condensateur de découplage'!$B$3+'Condensateur de découplage'!$B$7))</f>
        <v>2.1327102803738316</v>
      </c>
      <c r="G28" s="2">
        <f>1+E28</f>
        <v>7.0318578948924024</v>
      </c>
      <c r="H28" s="4">
        <f>F28+E28</f>
        <v>8.1645681752662345</v>
      </c>
      <c r="I28" s="4">
        <f>G28*G28</f>
        <v>49.447025453960606</v>
      </c>
      <c r="J28" s="4">
        <f>H28*H28</f>
        <v>66.660173488570209</v>
      </c>
      <c r="K28" s="4">
        <f>SQRT(I28/J28)</f>
        <v>0.86126513294294382</v>
      </c>
      <c r="L28" s="4">
        <f>B28</f>
        <v>800</v>
      </c>
      <c r="M28" s="4">
        <f>K28*-'Condensateur de découplage'!$F$4</f>
        <v>37.831272194690058</v>
      </c>
      <c r="N28" s="1">
        <f>+ATAN(E28)</f>
        <v>1.4065042480429564</v>
      </c>
      <c r="O28" s="1">
        <f>+ATAN(E28/F28)</f>
        <v>1.2309407801164955</v>
      </c>
      <c r="P28" s="1">
        <f>+L28</f>
        <v>800</v>
      </c>
      <c r="Q28" s="1">
        <f>DEGREES(+N28-O28)</f>
        <v>10.0590457488666</v>
      </c>
    </row>
    <row r="29" spans="2:17" x14ac:dyDescent="0.25">
      <c r="B29" s="4">
        <f>B28+100</f>
        <v>900</v>
      </c>
      <c r="C29" s="4">
        <f>B29*2*PI()</f>
        <v>5654.8667764616275</v>
      </c>
      <c r="D29" s="2">
        <f>1/(('Condensateur de découplage'!$B$4*'Condensateur de découplage'!$B$5)
/1000)</f>
        <v>833.33333333333337</v>
      </c>
      <c r="E29" s="4">
        <f>C29/D29</f>
        <v>6.785840131753953</v>
      </c>
      <c r="F29" s="2">
        <f>1+(('Condensateur de découplage'!$B$4*('Condensateur de découplage'!$B$6+1))/('Condensateur de découplage'!$B$3+'Condensateur de découplage'!$B$7))</f>
        <v>2.1327102803738316</v>
      </c>
      <c r="G29" s="2">
        <f>1+E29</f>
        <v>7.785840131753953</v>
      </c>
      <c r="H29" s="4">
        <f>F29+E29</f>
        <v>8.9185504121277841</v>
      </c>
      <c r="I29" s="4">
        <f>G29*G29</f>
        <v>60.619306557230409</v>
      </c>
      <c r="J29" s="4">
        <f>H29*H29</f>
        <v>79.540541453664673</v>
      </c>
      <c r="K29" s="4">
        <f>SQRT(I29/J29)</f>
        <v>0.87299390281703981</v>
      </c>
      <c r="L29" s="4">
        <f>B29</f>
        <v>900</v>
      </c>
      <c r="M29" s="4">
        <f>K29*-'Condensateur de découplage'!$F$4</f>
        <v>38.346461151776516</v>
      </c>
      <c r="N29" s="1">
        <f>+ATAN(E29)</f>
        <v>1.4244837137032229</v>
      </c>
      <c r="O29" s="1">
        <f>+ATAN(E29/F29)</f>
        <v>1.2662830740580024</v>
      </c>
      <c r="P29" s="1">
        <f>+L29</f>
        <v>900</v>
      </c>
      <c r="Q29" s="1">
        <f>DEGREES(+N29-O29)</f>
        <v>9.0642289679411423</v>
      </c>
    </row>
    <row r="30" spans="2:17" x14ac:dyDescent="0.25">
      <c r="B30" s="4">
        <f>B29+100</f>
        <v>1000</v>
      </c>
      <c r="C30" s="4">
        <f>B30*2*PI()</f>
        <v>6283.1853071795858</v>
      </c>
      <c r="D30" s="2">
        <f>1/(('Condensateur de découplage'!$B$4*'Condensateur de découplage'!$B$5)
/1000)</f>
        <v>833.33333333333337</v>
      </c>
      <c r="E30" s="4">
        <f>C30/D30</f>
        <v>7.5398223686155026</v>
      </c>
      <c r="F30" s="2">
        <f>1+(('Condensateur de découplage'!$B$4*('Condensateur de découplage'!$B$6+1))/('Condensateur de découplage'!$B$3+'Condensateur de découplage'!$B$7))</f>
        <v>2.1327102803738316</v>
      </c>
      <c r="G30" s="2">
        <f>1+E30</f>
        <v>8.5398223686155035</v>
      </c>
      <c r="H30" s="4">
        <f>F30+E30</f>
        <v>9.6725326489893337</v>
      </c>
      <c r="I30" s="4">
        <f>G30*G30</f>
        <v>72.928566087505715</v>
      </c>
      <c r="J30" s="4">
        <f>H30*H30</f>
        <v>93.557887845764611</v>
      </c>
      <c r="K30" s="4">
        <f>SQRT(I30/J30)</f>
        <v>0.88289413729793054</v>
      </c>
      <c r="L30" s="4">
        <f>B30</f>
        <v>1000</v>
      </c>
      <c r="M30" s="4">
        <f>K30*-'Condensateur de découplage'!$F$4</f>
        <v>38.781331264488543</v>
      </c>
      <c r="N30" s="1">
        <f>+ATAN(E30)</f>
        <v>1.4389367716335111</v>
      </c>
      <c r="O30" s="1">
        <f>+ATAN(E30/F30)</f>
        <v>1.2951379965242853</v>
      </c>
      <c r="P30" s="1">
        <f>+L30</f>
        <v>1000</v>
      </c>
      <c r="Q30" s="1">
        <f>DEGREES(+N30-O30)</f>
        <v>8.2390629129095103</v>
      </c>
    </row>
    <row r="31" spans="2:17" x14ac:dyDescent="0.25">
      <c r="B31" s="4">
        <f>B30+1000</f>
        <v>2000</v>
      </c>
      <c r="C31" s="4">
        <f>B31*2*PI()</f>
        <v>12566.370614359172</v>
      </c>
      <c r="D31" s="2">
        <f>1/(('Condensateur de découplage'!$B$4*'Condensateur de découplage'!$B$5)
/1000)</f>
        <v>833.33333333333337</v>
      </c>
      <c r="E31" s="4">
        <f>C31/D31</f>
        <v>15.079644737231005</v>
      </c>
      <c r="F31" s="2">
        <f>1+(('Condensateur de découplage'!$B$4*('Condensateur de découplage'!$B$6+1))/('Condensateur de découplage'!$B$3+'Condensateur de découplage'!$B$7))</f>
        <v>2.1327102803738316</v>
      </c>
      <c r="G31" s="2">
        <f>1+E31</f>
        <v>16.079644737231007</v>
      </c>
      <c r="H31" s="4">
        <f>F31+E31</f>
        <v>17.212355017604835</v>
      </c>
      <c r="I31" s="4">
        <f>G31*G31</f>
        <v>258.55497487556084</v>
      </c>
      <c r="J31" s="4">
        <f>H31*H31</f>
        <v>296.26516525206637</v>
      </c>
      <c r="K31" s="4">
        <f>SQRT(I31/J31)</f>
        <v>0.93419202199726359</v>
      </c>
      <c r="L31" s="4">
        <f>B31</f>
        <v>2000</v>
      </c>
      <c r="M31" s="4">
        <f>K31*-'Condensateur de découplage'!$F$4</f>
        <v>41.034602835393827</v>
      </c>
      <c r="N31" s="1">
        <f>+ATAN(E31)</f>
        <v>1.5045787202464824</v>
      </c>
      <c r="O31" s="1">
        <f>+ATAN(E31/F31)</f>
        <v>1.4302984026919283</v>
      </c>
      <c r="P31" s="1">
        <f>+L31</f>
        <v>2000</v>
      </c>
      <c r="Q31" s="1">
        <f>DEGREES(+N31-O31)</f>
        <v>4.2559486967674705</v>
      </c>
    </row>
    <row r="32" spans="2:17" x14ac:dyDescent="0.25">
      <c r="B32" s="4">
        <f>B31+1000</f>
        <v>3000</v>
      </c>
      <c r="C32" s="4">
        <f>B32*2*PI()</f>
        <v>18849.555921538758</v>
      </c>
      <c r="D32" s="2">
        <f>1/(('Condensateur de découplage'!$B$4*'Condensateur de découplage'!$B$5)
/1000)</f>
        <v>833.33333333333337</v>
      </c>
      <c r="E32" s="4">
        <f>C32/D32</f>
        <v>22.61946710584651</v>
      </c>
      <c r="F32" s="2">
        <f>1+(('Condensateur de découplage'!$B$4*('Condensateur de découplage'!$B$6+1))/('Condensateur de découplage'!$B$3+'Condensateur de découplage'!$B$7))</f>
        <v>2.1327102803738316</v>
      </c>
      <c r="G32" s="2">
        <f>1+E32</f>
        <v>23.61946710584651</v>
      </c>
      <c r="H32" s="4">
        <f>F32+E32</f>
        <v>24.752177386220342</v>
      </c>
      <c r="I32" s="4">
        <f>G32*G32</f>
        <v>557.87922636416533</v>
      </c>
      <c r="J32" s="4">
        <f>H32*H32</f>
        <v>612.67028535891768</v>
      </c>
      <c r="K32" s="4">
        <f>SQRT(I32/J32)</f>
        <v>0.9542379539908914</v>
      </c>
      <c r="L32" s="4">
        <f>B32</f>
        <v>3000</v>
      </c>
      <c r="M32" s="4">
        <f>K32*-'Condensateur de découplage'!$F$4</f>
        <v>41.915125081842895</v>
      </c>
      <c r="N32" s="1">
        <f>+ATAN(E32)</f>
        <v>1.5266153892471293</v>
      </c>
      <c r="O32" s="1">
        <f>+ATAN(E32/F32)</f>
        <v>1.4767877510477994</v>
      </c>
      <c r="P32" s="1">
        <f>+L32</f>
        <v>3000</v>
      </c>
      <c r="Q32" s="1">
        <f>DEGREES(+N32-O32)</f>
        <v>2.8549133719264437</v>
      </c>
    </row>
    <row r="33" spans="2:17" x14ac:dyDescent="0.25">
      <c r="B33" s="4">
        <f>B32+1000</f>
        <v>4000</v>
      </c>
      <c r="C33" s="4">
        <f>B33*2*PI()</f>
        <v>25132.741228718343</v>
      </c>
      <c r="D33" s="2">
        <f>1/(('Condensateur de découplage'!$B$4*'Condensateur de découplage'!$B$5)
/1000)</f>
        <v>833.33333333333337</v>
      </c>
      <c r="E33" s="4">
        <f>C33/D33</f>
        <v>30.15928947446201</v>
      </c>
      <c r="F33" s="2">
        <f>1+(('Condensateur de découplage'!$B$4*('Condensateur de découplage'!$B$6+1))/('Condensateur de découplage'!$B$3+'Condensateur de découplage'!$B$7))</f>
        <v>2.1327102803738316</v>
      </c>
      <c r="G33" s="2">
        <f>1+E33</f>
        <v>31.15928947446201</v>
      </c>
      <c r="H33" s="4">
        <f>F33+E33</f>
        <v>32.291999754835842</v>
      </c>
      <c r="I33" s="4">
        <f>G33*G33</f>
        <v>970.90132055331901</v>
      </c>
      <c r="J33" s="4">
        <f>H33*H33</f>
        <v>1042.7732481663181</v>
      </c>
      <c r="K33" s="4">
        <f>SQRT(I33/J33)</f>
        <v>0.96492288216977939</v>
      </c>
      <c r="L33" s="4">
        <f>B33</f>
        <v>4000</v>
      </c>
      <c r="M33" s="4">
        <f>K33*-'Condensateur de découplage'!$F$4</f>
        <v>42.3844630485791</v>
      </c>
      <c r="N33" s="1">
        <f>+ATAN(E33)</f>
        <v>1.5376511900703174</v>
      </c>
      <c r="O33" s="1">
        <f>+ATAN(E33/F33)</f>
        <v>1.5001989749716875</v>
      </c>
      <c r="P33" s="1">
        <f>+L33</f>
        <v>4000</v>
      </c>
      <c r="Q33" s="1">
        <f>DEGREES(+N33-O33)</f>
        <v>2.1458538585676279</v>
      </c>
    </row>
    <row r="34" spans="2:17" x14ac:dyDescent="0.25">
      <c r="B34" s="4">
        <f>B33+1000</f>
        <v>5000</v>
      </c>
      <c r="C34" s="4">
        <f>B34*2*PI()</f>
        <v>31415.926535897932</v>
      </c>
      <c r="D34" s="2">
        <f>1/(('Condensateur de découplage'!$B$4*'Condensateur de découplage'!$B$5)
/1000)</f>
        <v>833.33333333333337</v>
      </c>
      <c r="E34" s="4">
        <f>C34/D34</f>
        <v>37.699111843077517</v>
      </c>
      <c r="F34" s="2">
        <f>1+(('Condensateur de découplage'!$B$4*('Condensateur de découplage'!$B$6+1))/('Condensateur de découplage'!$B$3+'Condensateur de découplage'!$B$7))</f>
        <v>2.1327102803738316</v>
      </c>
      <c r="G34" s="2">
        <f>1+E34</f>
        <v>38.699111843077517</v>
      </c>
      <c r="H34" s="4">
        <f>F34+E34</f>
        <v>39.831822123451346</v>
      </c>
      <c r="I34" s="4">
        <f>G34*G34</f>
        <v>1497.6212574430226</v>
      </c>
      <c r="J34" s="4">
        <f>H34*H34</f>
        <v>1586.574053674268</v>
      </c>
      <c r="K34" s="4">
        <f>SQRT(I34/J34)</f>
        <v>0.97156267978745225</v>
      </c>
      <c r="L34" s="4">
        <f>B34</f>
        <v>5000</v>
      </c>
      <c r="M34" s="4">
        <f>K34*-'Condensateur de découplage'!$F$4</f>
        <v>42.676117710289958</v>
      </c>
      <c r="N34" s="1">
        <f>+ATAN(E34)</f>
        <v>1.5442767216818938</v>
      </c>
      <c r="O34" s="1">
        <f>+ATAN(E34/F34)</f>
        <v>1.514284664469433</v>
      </c>
      <c r="P34" s="1">
        <f>+L34</f>
        <v>5000</v>
      </c>
      <c r="Q34" s="1">
        <f>DEGREES(+N34-O34)</f>
        <v>1.7184182971889037</v>
      </c>
    </row>
    <row r="35" spans="2:17" x14ac:dyDescent="0.25">
      <c r="B35" s="4">
        <f>B34+1000</f>
        <v>6000</v>
      </c>
      <c r="C35" s="4">
        <f>B35*2*PI()</f>
        <v>37699.111843077517</v>
      </c>
      <c r="D35" s="2">
        <f>1/(('Condensateur de découplage'!$B$4*'Condensateur de découplage'!$B$5)
/1000)</f>
        <v>833.33333333333337</v>
      </c>
      <c r="E35" s="4">
        <f>C35/D35</f>
        <v>45.238934211693021</v>
      </c>
      <c r="F35" s="2">
        <f>1+(('Condensateur de découplage'!$B$4*('Condensateur de découplage'!$B$6+1))/('Condensateur de découplage'!$B$3+'Condensateur de découplage'!$B$7))</f>
        <v>2.1327102803738316</v>
      </c>
      <c r="G35" s="2">
        <f>1+E35</f>
        <v>46.238934211693021</v>
      </c>
      <c r="H35" s="4">
        <f>F35+E35</f>
        <v>47.371644492066849</v>
      </c>
      <c r="I35" s="4">
        <f>G35*G35</f>
        <v>2138.0390370332752</v>
      </c>
      <c r="J35" s="4">
        <f>H35*H35</f>
        <v>2244.0727018827674</v>
      </c>
      <c r="K35" s="4">
        <f>SQRT(I35/J35)</f>
        <v>0.97608885457705574</v>
      </c>
      <c r="L35" s="4">
        <f>B35</f>
        <v>6000</v>
      </c>
      <c r="M35" s="4">
        <f>K35*-'Condensateur de découplage'!$F$4</f>
        <v>42.874930995440771</v>
      </c>
      <c r="N35" s="1">
        <f>+ATAN(E35)</f>
        <v>1.5486950728570752</v>
      </c>
      <c r="O35" s="1">
        <f>+ATAN(E35/F35)</f>
        <v>1.5236879576814668</v>
      </c>
      <c r="P35" s="1">
        <f>+L35</f>
        <v>6000</v>
      </c>
      <c r="Q35" s="1">
        <f>DEGREES(+N35-O35)</f>
        <v>1.432802157359913</v>
      </c>
    </row>
    <row r="36" spans="2:17" x14ac:dyDescent="0.25">
      <c r="B36" s="4">
        <f>B35+1000</f>
        <v>7000</v>
      </c>
      <c r="C36" s="4">
        <f>B36*2*PI()</f>
        <v>43982.297150257102</v>
      </c>
      <c r="D36" s="2">
        <f>1/(('Condensateur de découplage'!$B$4*'Condensateur de découplage'!$B$5)
/1000)</f>
        <v>833.33333333333337</v>
      </c>
      <c r="E36" s="4">
        <f>C36/D36</f>
        <v>52.778756580308517</v>
      </c>
      <c r="F36" s="2">
        <f>1+(('Condensateur de découplage'!$B$4*('Condensateur de découplage'!$B$6+1))/('Condensateur de découplage'!$B$3+'Condensateur de découplage'!$B$7))</f>
        <v>2.1327102803738316</v>
      </c>
      <c r="G36" s="2">
        <f>1+E36</f>
        <v>53.778756580308517</v>
      </c>
      <c r="H36" s="4">
        <f>F36+E36</f>
        <v>54.911466860682346</v>
      </c>
      <c r="I36" s="4">
        <f>G36*G36</f>
        <v>2892.1546593240764</v>
      </c>
      <c r="J36" s="4">
        <f>H36*H36</f>
        <v>3015.2691927918154</v>
      </c>
      <c r="K36" s="4">
        <f>SQRT(I36/J36)</f>
        <v>0.9793720629746121</v>
      </c>
      <c r="L36" s="4">
        <f>B36</f>
        <v>7000</v>
      </c>
      <c r="M36" s="4">
        <f>K36*-'Condensateur de découplage'!$F$4</f>
        <v>43.019146691408196</v>
      </c>
      <c r="N36" s="1">
        <f>+ATAN(E36)</f>
        <v>1.5518515765316889</v>
      </c>
      <c r="O36" s="1">
        <f>+ATAN(E36/F36)</f>
        <v>1.5304098008879343</v>
      </c>
      <c r="P36" s="1">
        <f>+L36</f>
        <v>7000</v>
      </c>
      <c r="Q36" s="1">
        <f>DEGREES(+N36-O36)</f>
        <v>1.2285232496535425</v>
      </c>
    </row>
    <row r="37" spans="2:17" x14ac:dyDescent="0.25">
      <c r="B37" s="4">
        <f>B36+1000</f>
        <v>8000</v>
      </c>
      <c r="C37" s="4">
        <f>B37*2*PI()</f>
        <v>50265.482457436687</v>
      </c>
      <c r="D37" s="2">
        <f>1/(('Condensateur de découplage'!$B$4*'Condensateur de découplage'!$B$5)
/1000)</f>
        <v>833.33333333333337</v>
      </c>
      <c r="E37" s="4">
        <f>C37/D37</f>
        <v>60.318578948924021</v>
      </c>
      <c r="F37" s="2">
        <f>1+(('Condensateur de découplage'!$B$4*('Condensateur de découplage'!$B$6+1))/('Condensateur de découplage'!$B$3+'Condensateur de découplage'!$B$7))</f>
        <v>2.1327102803738316</v>
      </c>
      <c r="G37" s="2">
        <f>1+E37</f>
        <v>61.318578948924021</v>
      </c>
      <c r="H37" s="4">
        <f>F37+E37</f>
        <v>62.451289229297849</v>
      </c>
      <c r="I37" s="4">
        <f>G37*G37</f>
        <v>3759.9681243154282</v>
      </c>
      <c r="J37" s="4">
        <f>H37*H37</f>
        <v>3900.1635264014135</v>
      </c>
      <c r="K37" s="4">
        <f>SQRT(I37/J37)</f>
        <v>0.9818624996480867</v>
      </c>
      <c r="L37" s="4">
        <f>B37</f>
        <v>8000</v>
      </c>
      <c r="M37" s="4">
        <f>K37*-'Condensateur de découplage'!$F$4</f>
        <v>43.128539704168297</v>
      </c>
      <c r="N37" s="1">
        <f>+ATAN(E37)</f>
        <v>1.5542192055259754</v>
      </c>
      <c r="O37" s="1">
        <f>+ATAN(E37/F37)</f>
        <v>1.5354536140043684</v>
      </c>
      <c r="P37" s="1">
        <f>+L37</f>
        <v>8000</v>
      </c>
      <c r="Q37" s="1">
        <f>DEGREES(+N37-O37)</f>
        <v>1.0751891942545588</v>
      </c>
    </row>
    <row r="38" spans="2:17" x14ac:dyDescent="0.25">
      <c r="B38" s="4">
        <f>B37+1000</f>
        <v>9000</v>
      </c>
      <c r="C38" s="4">
        <f>B38*2*PI()</f>
        <v>56548.667764616279</v>
      </c>
      <c r="D38" s="2">
        <f>1/(('Condensateur de découplage'!$B$4*'Condensateur de découplage'!$B$5)
/1000)</f>
        <v>833.33333333333337</v>
      </c>
      <c r="E38" s="4">
        <f>C38/D38</f>
        <v>67.858401317539531</v>
      </c>
      <c r="F38" s="2">
        <f>1+(('Condensateur de découplage'!$B$4*('Condensateur de découplage'!$B$6+1))/('Condensateur de découplage'!$B$3+'Condensateur de découplage'!$B$7))</f>
        <v>2.1327102803738316</v>
      </c>
      <c r="G38" s="2">
        <f>1+E38</f>
        <v>68.858401317539531</v>
      </c>
      <c r="H38" s="4">
        <f>F38+E38</f>
        <v>69.99111159791336</v>
      </c>
      <c r="I38" s="4">
        <f>G38*G38</f>
        <v>4741.4794320073297</v>
      </c>
      <c r="J38" s="4">
        <f>H38*H38</f>
        <v>4898.7557027115618</v>
      </c>
      <c r="K38" s="4">
        <f>SQRT(I38/J38)</f>
        <v>0.98381636961445829</v>
      </c>
      <c r="L38" s="4">
        <f>B38</f>
        <v>9000</v>
      </c>
      <c r="M38" s="4">
        <f>K38*-'Condensateur de découplage'!$F$4</f>
        <v>43.21436389895284</v>
      </c>
      <c r="N38" s="1">
        <f>+ATAN(E38)</f>
        <v>1.5560608246139414</v>
      </c>
      <c r="O38" s="1">
        <f>+ATAN(E38/F38)</f>
        <v>1.5393778370465672</v>
      </c>
      <c r="P38" s="1">
        <f>+L38</f>
        <v>9000</v>
      </c>
      <c r="Q38" s="1">
        <f>DEGREES(+N38-O38)</f>
        <v>0.95586477727976493</v>
      </c>
    </row>
    <row r="39" spans="2:17" x14ac:dyDescent="0.25">
      <c r="B39" s="4">
        <f>B38+1000</f>
        <v>10000</v>
      </c>
      <c r="C39" s="4">
        <f>B39*2*PI()</f>
        <v>62831.853071795864</v>
      </c>
      <c r="D39" s="2">
        <f>1/(('Condensateur de découplage'!$B$4*'Condensateur de découplage'!$B$5)
/1000)</f>
        <v>833.33333333333337</v>
      </c>
      <c r="E39" s="4">
        <f>C39/D39</f>
        <v>75.398223686155035</v>
      </c>
      <c r="F39" s="2">
        <f>1+(('Condensateur de découplage'!$B$4*('Condensateur de découplage'!$B$6+1))/('Condensateur de découplage'!$B$3+'Condensateur de découplage'!$B$7))</f>
        <v>2.1327102803738316</v>
      </c>
      <c r="G39" s="2">
        <f>1+E39</f>
        <v>76.398223686155035</v>
      </c>
      <c r="H39" s="4">
        <f>F39+E39</f>
        <v>77.530933966528863</v>
      </c>
      <c r="I39" s="4">
        <f>G39*G39</f>
        <v>5836.68858239978</v>
      </c>
      <c r="J39" s="4">
        <f>H39*H39</f>
        <v>6011.0457217222593</v>
      </c>
      <c r="K39" s="4">
        <f>SQRT(I39/J39)</f>
        <v>0.98539021494487822</v>
      </c>
      <c r="L39" s="4">
        <f>B39</f>
        <v>10000</v>
      </c>
      <c r="M39" s="4">
        <f>K39*-'Condensateur de découplage'!$F$4</f>
        <v>43.283495422812408</v>
      </c>
      <c r="N39" s="1">
        <f>+ATAN(E39)</f>
        <v>1.5575341924586059</v>
      </c>
      <c r="O39" s="1">
        <f>+ATAN(E39/F39)</f>
        <v>1.542517918381106</v>
      </c>
      <c r="P39" s="1">
        <f>+L39</f>
        <v>10000</v>
      </c>
      <c r="Q39" s="1">
        <f>DEGREES(+N39-O39)</f>
        <v>0.86036912865245063</v>
      </c>
    </row>
    <row r="40" spans="2:17" x14ac:dyDescent="0.25">
      <c r="B40" s="4">
        <f>B39+1000</f>
        <v>11000</v>
      </c>
      <c r="C40" s="4">
        <f>B40*2*PI()</f>
        <v>69115.038378975441</v>
      </c>
      <c r="D40" s="2">
        <f>1/(('Condensateur de découplage'!$B$4*'Condensateur de découplage'!$B$5)
/1000)</f>
        <v>833.33333333333337</v>
      </c>
      <c r="E40" s="4">
        <f>C40/D40</f>
        <v>82.938046054770524</v>
      </c>
      <c r="F40" s="2">
        <f>1+(('Condensateur de découplage'!$B$4*('Condensateur de découplage'!$B$6+1))/('Condensateur de découplage'!$B$3+'Condensateur de découplage'!$B$7))</f>
        <v>2.1327102803738316</v>
      </c>
      <c r="G40" s="2">
        <f>1+E40</f>
        <v>83.938046054770524</v>
      </c>
      <c r="H40" s="4">
        <f>F40+E40</f>
        <v>85.070756335144353</v>
      </c>
      <c r="I40" s="4">
        <f>G40*G40</f>
        <v>7045.5955754927772</v>
      </c>
      <c r="J40" s="4">
        <f>H40*H40</f>
        <v>7237.0335834335028</v>
      </c>
      <c r="K40" s="4">
        <f>SQRT(I40/J40)</f>
        <v>0.98668508040634539</v>
      </c>
      <c r="L40" s="4">
        <f>B40</f>
        <v>11000</v>
      </c>
      <c r="M40" s="4">
        <f>K40*-'Condensateur de découplage'!$F$4</f>
        <v>43.340372690746015</v>
      </c>
      <c r="N40" s="1">
        <f>+ATAN(E40)</f>
        <v>1.5587397183605185</v>
      </c>
      <c r="O40" s="1">
        <f>+ATAN(E40/F40)</f>
        <v>1.5450874935914742</v>
      </c>
      <c r="P40" s="1">
        <f>+L40</f>
        <v>11000</v>
      </c>
      <c r="Q40" s="1">
        <f>DEGREES(+N40-O40)</f>
        <v>0.78221486023020137</v>
      </c>
    </row>
    <row r="41" spans="2:17" x14ac:dyDescent="0.25">
      <c r="B41" s="4">
        <f>B40+1000</f>
        <v>12000</v>
      </c>
      <c r="C41" s="4">
        <f>B41*2*PI()</f>
        <v>75398.223686155034</v>
      </c>
      <c r="D41" s="2">
        <f>1/(('Condensateur de découplage'!$B$4*'Condensateur de découplage'!$B$5)
/1000)</f>
        <v>833.33333333333337</v>
      </c>
      <c r="E41" s="4">
        <f>C41/D41</f>
        <v>90.477868423386042</v>
      </c>
      <c r="F41" s="2">
        <f>1+(('Condensateur de découplage'!$B$4*('Condensateur de découplage'!$B$6+1))/('Condensateur de découplage'!$B$3+'Condensateur de découplage'!$B$7))</f>
        <v>2.1327102803738316</v>
      </c>
      <c r="G41" s="2">
        <f>1+E41</f>
        <v>91.477868423386042</v>
      </c>
      <c r="H41" s="4">
        <f>F41+E41</f>
        <v>92.61057870375987</v>
      </c>
      <c r="I41" s="4">
        <f>G41*G41</f>
        <v>8368.2004112863287</v>
      </c>
      <c r="J41" s="4">
        <f>H41*H41</f>
        <v>8576.7192878453006</v>
      </c>
      <c r="K41" s="4">
        <f>SQRT(I41/J41)</f>
        <v>0.98776910482335811</v>
      </c>
      <c r="L41" s="4">
        <f>B41</f>
        <v>12000</v>
      </c>
      <c r="M41" s="4">
        <f>K41*-'Condensateur de découplage'!$F$4</f>
        <v>43.387988716540029</v>
      </c>
      <c r="N41" s="1">
        <f>+ATAN(E41)</f>
        <v>1.5597443501988784</v>
      </c>
      <c r="O41" s="1">
        <f>+ATAN(E41/F41)</f>
        <v>1.5472290671327833</v>
      </c>
      <c r="P41" s="1">
        <f>+L41</f>
        <v>12000</v>
      </c>
      <c r="Q41" s="1">
        <f>DEGREES(+N41-O41)</f>
        <v>0.71707289909879557</v>
      </c>
    </row>
    <row r="42" spans="2:17" x14ac:dyDescent="0.25">
      <c r="B42" s="4">
        <f>B41+1000</f>
        <v>13000</v>
      </c>
      <c r="C42" s="4">
        <f>B42*2*PI()</f>
        <v>81681.408993334626</v>
      </c>
      <c r="D42" s="2">
        <f>1/(('Condensateur de découplage'!$B$4*'Condensateur de découplage'!$B$5)
/1000)</f>
        <v>833.33333333333337</v>
      </c>
      <c r="E42" s="4">
        <f>C42/D42</f>
        <v>98.017690792001545</v>
      </c>
      <c r="F42" s="2">
        <f>1+(('Condensateur de découplage'!$B$4*('Condensateur de découplage'!$B$6+1))/('Condensateur de découplage'!$B$3+'Condensateur de découplage'!$B$7))</f>
        <v>2.1327102803738316</v>
      </c>
      <c r="G42" s="2">
        <f>1+E42</f>
        <v>99.017690792001545</v>
      </c>
      <c r="H42" s="4">
        <f>F42+E42</f>
        <v>100.15040107237537</v>
      </c>
      <c r="I42" s="4">
        <f>G42*G42</f>
        <v>9804.5030897804281</v>
      </c>
      <c r="J42" s="4">
        <f>H42*H42</f>
        <v>10030.102834957646</v>
      </c>
      <c r="K42" s="4">
        <f>SQRT(I42/J42)</f>
        <v>0.9886899076963731</v>
      </c>
      <c r="L42" s="4">
        <f>B42</f>
        <v>13000</v>
      </c>
      <c r="M42" s="4">
        <f>K42*-'Condensateur de découplage'!$F$4</f>
        <v>43.428435197878073</v>
      </c>
      <c r="N42" s="1">
        <f>+ATAN(E42)</f>
        <v>1.5605944408000989</v>
      </c>
      <c r="O42" s="1">
        <f>+ATAN(E42/F42)</f>
        <v>1.5490413375019731</v>
      </c>
      <c r="P42" s="1">
        <f>+L42</f>
        <v>13000</v>
      </c>
      <c r="Q42" s="1">
        <f>DEGREES(+N42-O42)</f>
        <v>0.66194405926127742</v>
      </c>
    </row>
    <row r="43" spans="2:17" x14ac:dyDescent="0.25">
      <c r="B43" s="4">
        <f>B42+1000</f>
        <v>14000</v>
      </c>
      <c r="C43" s="4">
        <f>B43*2*PI()</f>
        <v>87964.594300514203</v>
      </c>
      <c r="D43" s="2">
        <f>1/(('Condensateur de découplage'!$B$4*'Condensateur de découplage'!$B$5)
/1000)</f>
        <v>833.33333333333337</v>
      </c>
      <c r="E43" s="4">
        <f>C43/D43</f>
        <v>105.55751316061703</v>
      </c>
      <c r="F43" s="2">
        <f>1+(('Condensateur de découplage'!$B$4*('Condensateur de découplage'!$B$6+1))/('Condensateur de découplage'!$B$3+'Condensateur de découplage'!$B$7))</f>
        <v>2.1327102803738316</v>
      </c>
      <c r="G43" s="2">
        <f>1+E43</f>
        <v>106.55751316061703</v>
      </c>
      <c r="H43" s="4">
        <f>F43+E43</f>
        <v>107.69022344099086</v>
      </c>
      <c r="I43" s="4">
        <f>G43*G43</f>
        <v>11354.503610975073</v>
      </c>
      <c r="J43" s="4">
        <f>H43*H43</f>
        <v>11597.184224770537</v>
      </c>
      <c r="K43" s="4">
        <f>SQRT(I43/J43)</f>
        <v>0.98948177240068136</v>
      </c>
      <c r="L43" s="4">
        <f>B43</f>
        <v>14000</v>
      </c>
      <c r="M43" s="4">
        <f>K43*-'Condensateur de découplage'!$F$4</f>
        <v>43.463218040029929</v>
      </c>
      <c r="N43" s="1">
        <f>+ATAN(E43)</f>
        <v>1.5613231016697331</v>
      </c>
      <c r="O43" s="1">
        <f>+ATAN(E43/F43)</f>
        <v>1.550594826318987</v>
      </c>
      <c r="P43" s="1">
        <f>+L43</f>
        <v>14000</v>
      </c>
      <c r="Q43" s="1">
        <f>DEGREES(+N43-O43)</f>
        <v>0.61468489905198176</v>
      </c>
    </row>
    <row r="44" spans="2:17" x14ac:dyDescent="0.25">
      <c r="B44" s="4">
        <f>B43+1000</f>
        <v>15000</v>
      </c>
      <c r="C44" s="4">
        <f>B44*2*PI()</f>
        <v>94247.779607693796</v>
      </c>
      <c r="D44" s="2">
        <f>1/(('Condensateur de découplage'!$B$4*'Condensateur de découplage'!$B$5)
/1000)</f>
        <v>833.33333333333337</v>
      </c>
      <c r="E44" s="4">
        <f>C44/D44</f>
        <v>113.09733552923255</v>
      </c>
      <c r="F44" s="2">
        <f>1+(('Condensateur de découplage'!$B$4*('Condensateur de découplage'!$B$6+1))/('Condensateur de découplage'!$B$3+'Condensateur de découplage'!$B$7))</f>
        <v>2.1327102803738316</v>
      </c>
      <c r="G44" s="2">
        <f>1+E44</f>
        <v>114.09733552923255</v>
      </c>
      <c r="H44" s="4">
        <f>F44+E44</f>
        <v>115.23004580960638</v>
      </c>
      <c r="I44" s="4">
        <f>G44*G44</f>
        <v>13018.201974870273</v>
      </c>
      <c r="J44" s="4">
        <f>H44*H44</f>
        <v>13277.963457283984</v>
      </c>
      <c r="K44" s="4">
        <f>SQRT(I44/J44)</f>
        <v>0.99017000928520515</v>
      </c>
      <c r="L44" s="4">
        <f>B44</f>
        <v>15000</v>
      </c>
      <c r="M44" s="4">
        <f>K44*-'Condensateur de découplage'!$F$4</f>
        <v>43.493449005985653</v>
      </c>
      <c r="N44" s="1">
        <f>+ATAN(E44)</f>
        <v>1.5619546159219764</v>
      </c>
      <c r="O44" s="1">
        <f>+ATAN(E44/F44)</f>
        <v>1.5519412624498885</v>
      </c>
      <c r="P44" s="1">
        <f>+L44</f>
        <v>15000</v>
      </c>
      <c r="Q44" s="1">
        <f>DEGREES(+N44-O44)</f>
        <v>0.57372289272330401</v>
      </c>
    </row>
    <row r="45" spans="2:17" x14ac:dyDescent="0.25">
      <c r="B45" s="4">
        <f>B44+1000</f>
        <v>16000</v>
      </c>
      <c r="C45" s="4">
        <f>B45*2*PI()</f>
        <v>100530.96491487337</v>
      </c>
      <c r="D45" s="2">
        <f>1/(('Condensateur de découplage'!$B$4*'Condensateur de découplage'!$B$5)
/1000)</f>
        <v>833.33333333333337</v>
      </c>
      <c r="E45" s="4">
        <f>C45/D45</f>
        <v>120.63715789784804</v>
      </c>
      <c r="F45" s="2">
        <f>1+(('Condensateur de découplage'!$B$4*('Condensateur de découplage'!$B$6+1))/('Condensateur de découplage'!$B$3+'Condensateur de découplage'!$B$7))</f>
        <v>2.1327102803738316</v>
      </c>
      <c r="G45" s="2">
        <f>1+E45</f>
        <v>121.63715789784804</v>
      </c>
      <c r="H45" s="4">
        <f>F45+E45</f>
        <v>122.76986817822187</v>
      </c>
      <c r="I45" s="4">
        <f>G45*G45</f>
        <v>14795.598181466015</v>
      </c>
      <c r="J45" s="4">
        <f>H45*H45</f>
        <v>15072.440532497974</v>
      </c>
      <c r="K45" s="4">
        <f>SQRT(I45/J45)</f>
        <v>0.99077371103201395</v>
      </c>
      <c r="L45" s="4">
        <f>B45</f>
        <v>16000</v>
      </c>
      <c r="M45" s="4">
        <f>K45*-'Condensateur de découplage'!$F$4</f>
        <v>43.519966746266036</v>
      </c>
      <c r="N45" s="1">
        <f>+ATAN(E45)</f>
        <v>1.5625071966952311</v>
      </c>
      <c r="O45" s="1">
        <f>+ATAN(E45/F45)</f>
        <v>1.5531194503207053</v>
      </c>
      <c r="P45" s="1">
        <f>+L45</f>
        <v>16000</v>
      </c>
      <c r="Q45" s="1">
        <f>DEGREES(+N45-O45)</f>
        <v>0.53787824639956672</v>
      </c>
    </row>
    <row r="46" spans="2:17" x14ac:dyDescent="0.25">
      <c r="B46" s="4">
        <f>B45+1000</f>
        <v>17000</v>
      </c>
      <c r="C46" s="4">
        <f>B46*2*PI()</f>
        <v>106814.15022205297</v>
      </c>
      <c r="D46" s="2">
        <f>1/(('Condensateur de découplage'!$B$4*'Condensateur de découplage'!$B$5)
/1000)</f>
        <v>833.33333333333337</v>
      </c>
      <c r="E46" s="4">
        <f>C46/D46</f>
        <v>128.17698026646354</v>
      </c>
      <c r="F46" s="2">
        <f>1+(('Condensateur de découplage'!$B$4*('Condensateur de découplage'!$B$6+1))/('Condensateur de découplage'!$B$3+'Condensateur de découplage'!$B$7))</f>
        <v>2.1327102803738316</v>
      </c>
      <c r="G46" s="2">
        <f>1+E46</f>
        <v>129.17698026646354</v>
      </c>
      <c r="H46" s="4">
        <f>F46+E46</f>
        <v>130.30969054683737</v>
      </c>
      <c r="I46" s="4">
        <f>G46*G46</f>
        <v>16686.692230762314</v>
      </c>
      <c r="J46" s="4">
        <f>H46*H46</f>
        <v>16980.615450412519</v>
      </c>
      <c r="K46" s="4">
        <f>SQRT(I46/J46)</f>
        <v>0.99130755145207949</v>
      </c>
      <c r="L46" s="4">
        <f>B46</f>
        <v>17000</v>
      </c>
      <c r="M46" s="4">
        <f>K46*-'Condensateur de découplage'!$F$4</f>
        <v>43.543415811446486</v>
      </c>
      <c r="N46" s="1">
        <f>+ATAN(E46)</f>
        <v>1.5629947721806901</v>
      </c>
      <c r="O46" s="1">
        <f>+ATAN(E46/F46)</f>
        <v>1.5541590687208697</v>
      </c>
      <c r="P46" s="1">
        <f>+L46</f>
        <v>17000</v>
      </c>
      <c r="Q46" s="1">
        <f>DEGREES(+N46-O46)</f>
        <v>0.50624851727684372</v>
      </c>
    </row>
    <row r="47" spans="2:17" x14ac:dyDescent="0.25">
      <c r="B47" s="4">
        <f>B46+1000</f>
        <v>18000</v>
      </c>
      <c r="C47" s="4">
        <f>B47*2*PI()</f>
        <v>113097.33552923256</v>
      </c>
      <c r="D47" s="2">
        <f>1/(('Condensateur de découplage'!$B$4*'Condensateur de découplage'!$B$5)
/1000)</f>
        <v>833.33333333333337</v>
      </c>
      <c r="E47" s="4">
        <f>C47/D47</f>
        <v>135.71680263507906</v>
      </c>
      <c r="F47" s="2">
        <f>1+(('Condensateur de découplage'!$B$4*('Condensateur de découplage'!$B$6+1))/('Condensateur de découplage'!$B$3+'Condensateur de découplage'!$B$7))</f>
        <v>2.1327102803738316</v>
      </c>
      <c r="G47" s="2">
        <f>1+E47</f>
        <v>136.71680263507906</v>
      </c>
      <c r="H47" s="4">
        <f>F47+E47</f>
        <v>137.84951291545289</v>
      </c>
      <c r="I47" s="4">
        <f>G47*G47</f>
        <v>18691.484122759161</v>
      </c>
      <c r="J47" s="4">
        <f>H47*H47</f>
        <v>19002.488211027612</v>
      </c>
      <c r="K47" s="4">
        <f>SQRT(I47/J47)</f>
        <v>0.99178299395900982</v>
      </c>
      <c r="L47" s="4">
        <f>B47</f>
        <v>18000</v>
      </c>
      <c r="M47" s="4">
        <f>K47*-'Condensateur de découplage'!$F$4</f>
        <v>43.564299734648095</v>
      </c>
      <c r="N47" s="1">
        <f>+ATAN(E47)</f>
        <v>1.563428175733504</v>
      </c>
      <c r="O47" s="1">
        <f>+ATAN(E47/F47)</f>
        <v>1.5550832042305236</v>
      </c>
      <c r="P47" s="1">
        <f>+L47</f>
        <v>18000</v>
      </c>
      <c r="Q47" s="1">
        <f>DEGREES(+N47-O47)</f>
        <v>0.47813164727772101</v>
      </c>
    </row>
    <row r="48" spans="2:17" x14ac:dyDescent="0.25">
      <c r="B48" s="4">
        <f>B47+1000</f>
        <v>19000</v>
      </c>
      <c r="C48" s="4">
        <f>B48*2*PI()</f>
        <v>119380.52083641214</v>
      </c>
      <c r="D48" s="2">
        <f>1/(('Condensateur de découplage'!$B$4*'Condensateur de découplage'!$B$5)
/1000)</f>
        <v>833.33333333333337</v>
      </c>
      <c r="E48" s="4">
        <f>C48/D48</f>
        <v>143.25662500369455</v>
      </c>
      <c r="F48" s="2">
        <f>1+(('Condensateur de découplage'!$B$4*('Condensateur de découplage'!$B$6+1))/('Condensateur de découplage'!$B$3+'Condensateur de découplage'!$B$7))</f>
        <v>2.1327102803738316</v>
      </c>
      <c r="G48" s="2">
        <f>1+E48</f>
        <v>144.25662500369455</v>
      </c>
      <c r="H48" s="4">
        <f>F48+E48</f>
        <v>145.38933528406838</v>
      </c>
      <c r="I48" s="4">
        <f>G48*G48</f>
        <v>20809.973857456553</v>
      </c>
      <c r="J48" s="4">
        <f>H48*H48</f>
        <v>21138.058814343251</v>
      </c>
      <c r="K48" s="4">
        <f>SQRT(I48/J48)</f>
        <v>0.99220912401751693</v>
      </c>
      <c r="L48" s="4">
        <f>B48</f>
        <v>19000</v>
      </c>
      <c r="M48" s="4">
        <f>K48*-'Condensateur de découplage'!$F$4</f>
        <v>43.583017597031123</v>
      </c>
      <c r="N48" s="1">
        <f>+ATAN(E48)</f>
        <v>1.5638159602109272</v>
      </c>
      <c r="O48" s="1">
        <f>+ATAN(E48/F48)</f>
        <v>1.5559100851173751</v>
      </c>
      <c r="P48" s="1">
        <f>+L48</f>
        <v>19000</v>
      </c>
      <c r="Q48" s="1">
        <f>DEGREES(+N48-O48)</f>
        <v>0.45297327621813116</v>
      </c>
    </row>
    <row r="49" spans="2:17" x14ac:dyDescent="0.25">
      <c r="B49" s="4">
        <f>B48+1000</f>
        <v>20000</v>
      </c>
      <c r="C49" s="4">
        <f>B49*2*PI()</f>
        <v>125663.70614359173</v>
      </c>
      <c r="D49" s="2">
        <f>1/(('Condensateur de découplage'!$B$4*'Condensateur de découplage'!$B$5)
/1000)</f>
        <v>833.33333333333337</v>
      </c>
      <c r="E49" s="4">
        <f>C49/D49</f>
        <v>150.79644737231007</v>
      </c>
      <c r="F49" s="2">
        <f>1+(('Condensateur de découplage'!$B$4*('Condensateur de découplage'!$B$6+1))/('Condensateur de découplage'!$B$3+'Condensateur de découplage'!$B$7))</f>
        <v>2.1327102803738316</v>
      </c>
      <c r="G49" s="2">
        <f>1+E49</f>
        <v>151.79644737231007</v>
      </c>
      <c r="H49" s="4">
        <f>F49+E49</f>
        <v>152.9291576526839</v>
      </c>
      <c r="I49" s="4">
        <f>G49*G49</f>
        <v>23042.161434854501</v>
      </c>
      <c r="J49" s="4">
        <f>H49*H49</f>
        <v>23387.327260359445</v>
      </c>
      <c r="K49" s="4">
        <f>SQRT(I49/J49)</f>
        <v>0.99259323534007615</v>
      </c>
      <c r="L49" s="4">
        <f>B49</f>
        <v>20000</v>
      </c>
      <c r="M49" s="4">
        <f>K49*-'Condensateur de découplage'!$F$4</f>
        <v>43.599889776620167</v>
      </c>
      <c r="N49" s="1">
        <f>+ATAN(E49)</f>
        <v>1.564164968038932</v>
      </c>
      <c r="O49" s="1">
        <f>+ATAN(E49/F49)</f>
        <v>1.55665429535418</v>
      </c>
      <c r="P49" s="1">
        <f>+L49</f>
        <v>20000</v>
      </c>
      <c r="Q49" s="1">
        <f>DEGREES(+N49-O49)</f>
        <v>0.43032984614048231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Condensateur de découplage</vt:lpstr>
      <vt:lpstr>données</vt:lpstr>
      <vt:lpstr>ck</vt:lpstr>
      <vt:lpstr>mu</vt:lpstr>
      <vt:lpstr>ra</vt:lpstr>
      <vt:lpstr>rk</vt:lpstr>
      <vt:lpstr>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 CAVALIER LACHGAR</dc:creator>
  <cp:lastModifiedBy>Jean-Marc CAVALIER LACHGAR</cp:lastModifiedBy>
  <dcterms:created xsi:type="dcterms:W3CDTF">2020-01-17T13:53:35Z</dcterms:created>
  <dcterms:modified xsi:type="dcterms:W3CDTF">2020-01-17T17:39:16Z</dcterms:modified>
</cp:coreProperties>
</file>